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11250"/>
  </bookViews>
  <sheets>
    <sheet name="Basiseksempel" sheetId="23" r:id="rId1"/>
    <sheet name="Prisudvikling 0 pct" sheetId="33" r:id="rId2"/>
    <sheet name="Prisudvikling 10 pct" sheetId="34" r:id="rId3"/>
    <sheet name="Variabel WACC" sheetId="22" r:id="rId4"/>
    <sheet name="Inv + 20 pct" sheetId="24" r:id="rId5"/>
    <sheet name="Inv - 20 pct" sheetId="25" r:id="rId6"/>
    <sheet name="Inv - 20 pct permanent" sheetId="36" r:id="rId7"/>
    <sheet name="Ingen investeringer" sheetId="32" r:id="rId8"/>
    <sheet name="Ark1" sheetId="35" r:id="rId9"/>
  </sheets>
  <calcPr calcId="145621"/>
</workbook>
</file>

<file path=xl/calcChain.xml><?xml version="1.0" encoding="utf-8"?>
<calcChain xmlns="http://schemas.openxmlformats.org/spreadsheetml/2006/main">
  <c r="G18" i="36" l="1"/>
  <c r="H18" i="36"/>
  <c r="I18" i="36"/>
  <c r="J18" i="36"/>
  <c r="K18" i="36"/>
  <c r="L18" i="36"/>
  <c r="B32" i="36"/>
  <c r="C21" i="36"/>
  <c r="F20" i="36"/>
  <c r="C20" i="36"/>
  <c r="F18" i="36"/>
  <c r="E18" i="36"/>
  <c r="D18" i="36"/>
  <c r="G20" i="36" s="1"/>
  <c r="C18" i="36"/>
  <c r="B18" i="36"/>
  <c r="B21" i="36" s="1"/>
  <c r="B22" i="36" s="1"/>
  <c r="C17" i="36"/>
  <c r="C14" i="36"/>
  <c r="D14" i="36" s="1"/>
  <c r="E14" i="36" s="1"/>
  <c r="F14" i="36" s="1"/>
  <c r="G14" i="36" s="1"/>
  <c r="H14" i="36" s="1"/>
  <c r="I14" i="36" s="1"/>
  <c r="J14" i="36" s="1"/>
  <c r="K14" i="36" s="1"/>
  <c r="L14" i="36" s="1"/>
  <c r="D13" i="36"/>
  <c r="E13" i="36" s="1"/>
  <c r="F13" i="36" s="1"/>
  <c r="G13" i="36" s="1"/>
  <c r="H13" i="36" s="1"/>
  <c r="I13" i="36" s="1"/>
  <c r="J13" i="36" s="1"/>
  <c r="K13" i="36" s="1"/>
  <c r="L13" i="36" s="1"/>
  <c r="C13" i="36"/>
  <c r="C12" i="36"/>
  <c r="D12" i="36" s="1"/>
  <c r="E12" i="36" s="1"/>
  <c r="F12" i="36" s="1"/>
  <c r="G12" i="36" s="1"/>
  <c r="H12" i="36" s="1"/>
  <c r="I12" i="36" s="1"/>
  <c r="J12" i="36" s="1"/>
  <c r="K12" i="36" s="1"/>
  <c r="L12" i="36" s="1"/>
  <c r="B12" i="36"/>
  <c r="B31" i="36" s="1"/>
  <c r="B8" i="36"/>
  <c r="B17" i="36" s="1"/>
  <c r="C22" i="36" l="1"/>
  <c r="D22" i="36" s="1"/>
  <c r="D17" i="36"/>
  <c r="E17" i="36" s="1"/>
  <c r="F17" i="36" s="1"/>
  <c r="D21" i="36"/>
  <c r="E21" i="36" s="1"/>
  <c r="F21" i="36" s="1"/>
  <c r="B34" i="36"/>
  <c r="C32" i="36"/>
  <c r="B33" i="36"/>
  <c r="C31" i="36"/>
  <c r="D20" i="36"/>
  <c r="E20" i="36"/>
  <c r="C22" i="34"/>
  <c r="D22" i="34" s="1"/>
  <c r="D21" i="34"/>
  <c r="B21" i="34"/>
  <c r="C20" i="23"/>
  <c r="C18" i="23"/>
  <c r="B17" i="23"/>
  <c r="H20" i="36" l="1"/>
  <c r="D31" i="36"/>
  <c r="C33" i="36"/>
  <c r="G21" i="36"/>
  <c r="E22" i="36"/>
  <c r="F22" i="36" s="1"/>
  <c r="G22" i="36" s="1"/>
  <c r="C34" i="36"/>
  <c r="D32" i="36"/>
  <c r="G31" i="36"/>
  <c r="G17" i="36"/>
  <c r="B22" i="32"/>
  <c r="C22" i="32" s="1"/>
  <c r="D22" i="32" s="1"/>
  <c r="E22" i="32" s="1"/>
  <c r="F22" i="32" s="1"/>
  <c r="G22" i="32" s="1"/>
  <c r="H22" i="32" s="1"/>
  <c r="I22" i="32" s="1"/>
  <c r="J22" i="32" s="1"/>
  <c r="K22" i="32" s="1"/>
  <c r="L22" i="32" s="1"/>
  <c r="B22" i="24"/>
  <c r="B22" i="25"/>
  <c r="B22" i="22"/>
  <c r="C22" i="22" s="1"/>
  <c r="D22" i="22" s="1"/>
  <c r="E22" i="22" s="1"/>
  <c r="F22" i="22" s="1"/>
  <c r="G22" i="22" s="1"/>
  <c r="H22" i="22" s="1"/>
  <c r="I22" i="22" s="1"/>
  <c r="J22" i="22" s="1"/>
  <c r="K22" i="22" s="1"/>
  <c r="L22" i="22" s="1"/>
  <c r="B22" i="23"/>
  <c r="D33" i="36" l="1"/>
  <c r="E31" i="36"/>
  <c r="H31" i="36"/>
  <c r="H22" i="36"/>
  <c r="E32" i="36"/>
  <c r="D34" i="36"/>
  <c r="B12" i="34"/>
  <c r="C12" i="34" s="1"/>
  <c r="D12" i="34" s="1"/>
  <c r="E12" i="34" s="1"/>
  <c r="F12" i="34" s="1"/>
  <c r="G12" i="34" s="1"/>
  <c r="H12" i="34" s="1"/>
  <c r="I12" i="34" s="1"/>
  <c r="J12" i="34" s="1"/>
  <c r="K12" i="34" s="1"/>
  <c r="L12" i="34" s="1"/>
  <c r="C14" i="34"/>
  <c r="D14" i="34" s="1"/>
  <c r="E14" i="34" s="1"/>
  <c r="F14" i="34" s="1"/>
  <c r="G14" i="34" s="1"/>
  <c r="H14" i="34" s="1"/>
  <c r="I14" i="34" s="1"/>
  <c r="J14" i="34" s="1"/>
  <c r="K14" i="34" s="1"/>
  <c r="L14" i="34" s="1"/>
  <c r="C13" i="34"/>
  <c r="D13" i="34" s="1"/>
  <c r="E13" i="34" s="1"/>
  <c r="F13" i="34" s="1"/>
  <c r="G13" i="34" s="1"/>
  <c r="H13" i="34" s="1"/>
  <c r="I13" i="34" s="1"/>
  <c r="J13" i="34" s="1"/>
  <c r="K13" i="34" s="1"/>
  <c r="L13" i="34" s="1"/>
  <c r="B8" i="34"/>
  <c r="B33" i="34" s="1"/>
  <c r="C33" i="34" s="1"/>
  <c r="D33" i="34" s="1"/>
  <c r="B18" i="33"/>
  <c r="C14" i="33"/>
  <c r="D14" i="33" s="1"/>
  <c r="E14" i="33" s="1"/>
  <c r="F14" i="33" s="1"/>
  <c r="G14" i="33" s="1"/>
  <c r="H14" i="33" s="1"/>
  <c r="I14" i="33" s="1"/>
  <c r="J14" i="33" s="1"/>
  <c r="K14" i="33" s="1"/>
  <c r="L14" i="33" s="1"/>
  <c r="C13" i="33"/>
  <c r="D13" i="33" s="1"/>
  <c r="E13" i="33" s="1"/>
  <c r="F13" i="33" s="1"/>
  <c r="G13" i="33" s="1"/>
  <c r="H13" i="33" s="1"/>
  <c r="I13" i="33" s="1"/>
  <c r="J13" i="33" s="1"/>
  <c r="K13" i="33" s="1"/>
  <c r="L13" i="33" s="1"/>
  <c r="B32" i="33"/>
  <c r="B8" i="33"/>
  <c r="B33" i="33" s="1"/>
  <c r="C33" i="33" s="1"/>
  <c r="B21" i="32"/>
  <c r="G20" i="32"/>
  <c r="F20" i="32"/>
  <c r="E20" i="32"/>
  <c r="D20" i="32"/>
  <c r="C20" i="32"/>
  <c r="C14" i="32"/>
  <c r="D14" i="32" s="1"/>
  <c r="E14" i="32" s="1"/>
  <c r="F14" i="32" s="1"/>
  <c r="G14" i="32" s="1"/>
  <c r="H14" i="32" s="1"/>
  <c r="I14" i="32" s="1"/>
  <c r="J14" i="32" s="1"/>
  <c r="K14" i="32" s="1"/>
  <c r="L14" i="32" s="1"/>
  <c r="C13" i="32"/>
  <c r="D13" i="32" s="1"/>
  <c r="E13" i="32" s="1"/>
  <c r="F13" i="32" s="1"/>
  <c r="G13" i="32" s="1"/>
  <c r="H13" i="32" s="1"/>
  <c r="I13" i="32" s="1"/>
  <c r="J13" i="32" s="1"/>
  <c r="K13" i="32" s="1"/>
  <c r="L13" i="32" s="1"/>
  <c r="B12" i="32"/>
  <c r="B31" i="32" s="1"/>
  <c r="B8" i="32"/>
  <c r="B17" i="32" s="1"/>
  <c r="H17" i="36" l="1"/>
  <c r="I20" i="36"/>
  <c r="F32" i="36"/>
  <c r="E33" i="36"/>
  <c r="E34" i="36" s="1"/>
  <c r="F31" i="36"/>
  <c r="H21" i="36"/>
  <c r="I31" i="36"/>
  <c r="C21" i="32"/>
  <c r="D21" i="32" s="1"/>
  <c r="C17" i="32"/>
  <c r="D17" i="32" s="1"/>
  <c r="B34" i="33"/>
  <c r="B35" i="33" s="1"/>
  <c r="B17" i="33"/>
  <c r="B18" i="34"/>
  <c r="B17" i="34" s="1"/>
  <c r="B32" i="34"/>
  <c r="B34" i="34" s="1"/>
  <c r="B35" i="34" s="1"/>
  <c r="E33" i="34"/>
  <c r="C32" i="33"/>
  <c r="C20" i="33"/>
  <c r="B21" i="33"/>
  <c r="B22" i="33" s="1"/>
  <c r="D33" i="33"/>
  <c r="B32" i="32"/>
  <c r="C32" i="32" s="1"/>
  <c r="C12" i="32"/>
  <c r="D12" i="32" s="1"/>
  <c r="E12" i="32" s="1"/>
  <c r="F12" i="32" s="1"/>
  <c r="G12" i="32" s="1"/>
  <c r="H12" i="32" s="1"/>
  <c r="I12" i="32" s="1"/>
  <c r="J12" i="32" s="1"/>
  <c r="K12" i="32" s="1"/>
  <c r="L12" i="32" s="1"/>
  <c r="C14" i="25"/>
  <c r="D14" i="25" s="1"/>
  <c r="E14" i="25" s="1"/>
  <c r="F14" i="25" s="1"/>
  <c r="G14" i="25" s="1"/>
  <c r="H14" i="25" s="1"/>
  <c r="I14" i="25" s="1"/>
  <c r="J14" i="25" s="1"/>
  <c r="K14" i="25" s="1"/>
  <c r="L14" i="25" s="1"/>
  <c r="C13" i="25"/>
  <c r="D13" i="25" s="1"/>
  <c r="E13" i="25" s="1"/>
  <c r="F13" i="25" s="1"/>
  <c r="G13" i="25" s="1"/>
  <c r="H13" i="25" s="1"/>
  <c r="I13" i="25" s="1"/>
  <c r="J13" i="25" s="1"/>
  <c r="K13" i="25" s="1"/>
  <c r="L13" i="25" s="1"/>
  <c r="B12" i="25"/>
  <c r="B31" i="25" s="1"/>
  <c r="B8" i="25"/>
  <c r="B32" i="25" s="1"/>
  <c r="C14" i="24"/>
  <c r="D14" i="24" s="1"/>
  <c r="E14" i="24" s="1"/>
  <c r="F14" i="24" s="1"/>
  <c r="G14" i="24" s="1"/>
  <c r="H14" i="24" s="1"/>
  <c r="I14" i="24" s="1"/>
  <c r="J14" i="24" s="1"/>
  <c r="K14" i="24" s="1"/>
  <c r="L14" i="24" s="1"/>
  <c r="C13" i="24"/>
  <c r="D13" i="24" s="1"/>
  <c r="E13" i="24" s="1"/>
  <c r="F13" i="24" s="1"/>
  <c r="G13" i="24" s="1"/>
  <c r="H13" i="24" s="1"/>
  <c r="I13" i="24" s="1"/>
  <c r="J13" i="24" s="1"/>
  <c r="K13" i="24" s="1"/>
  <c r="L13" i="24" s="1"/>
  <c r="B12" i="24"/>
  <c r="B31" i="24" s="1"/>
  <c r="B8" i="24"/>
  <c r="B32" i="24" s="1"/>
  <c r="C14" i="23"/>
  <c r="D14" i="23" s="1"/>
  <c r="E14" i="23" s="1"/>
  <c r="F14" i="23" s="1"/>
  <c r="G14" i="23" s="1"/>
  <c r="H14" i="23" s="1"/>
  <c r="I14" i="23" s="1"/>
  <c r="J14" i="23" s="1"/>
  <c r="K14" i="23" s="1"/>
  <c r="L14" i="23" s="1"/>
  <c r="C13" i="23"/>
  <c r="D13" i="23" s="1"/>
  <c r="E13" i="23" s="1"/>
  <c r="F13" i="23" s="1"/>
  <c r="G13" i="23" s="1"/>
  <c r="H13" i="23" s="1"/>
  <c r="I13" i="23" s="1"/>
  <c r="J13" i="23" s="1"/>
  <c r="K13" i="23" s="1"/>
  <c r="L13" i="23" s="1"/>
  <c r="B12" i="23"/>
  <c r="B18" i="23" s="1"/>
  <c r="B18" i="24" s="1"/>
  <c r="B8" i="23"/>
  <c r="B32" i="23" s="1"/>
  <c r="C13" i="22"/>
  <c r="D13" i="22" s="1"/>
  <c r="E13" i="22" s="1"/>
  <c r="F13" i="22" s="1"/>
  <c r="G13" i="22" s="1"/>
  <c r="H13" i="22" s="1"/>
  <c r="I13" i="22" s="1"/>
  <c r="J13" i="22" s="1"/>
  <c r="K13" i="22" s="1"/>
  <c r="L13" i="22" s="1"/>
  <c r="B12" i="22"/>
  <c r="B31" i="22" s="1"/>
  <c r="B8" i="22"/>
  <c r="B32" i="22" s="1"/>
  <c r="G32" i="36" l="1"/>
  <c r="I21" i="36"/>
  <c r="I17" i="36"/>
  <c r="J31" i="36"/>
  <c r="F33" i="36"/>
  <c r="F34" i="36" s="1"/>
  <c r="B18" i="25"/>
  <c r="B17" i="25" s="1"/>
  <c r="B33" i="32"/>
  <c r="B34" i="32" s="1"/>
  <c r="C12" i="25"/>
  <c r="D12" i="25" s="1"/>
  <c r="E12" i="25" s="1"/>
  <c r="F12" i="25" s="1"/>
  <c r="G12" i="25" s="1"/>
  <c r="H12" i="25" s="1"/>
  <c r="I12" i="25" s="1"/>
  <c r="J12" i="25" s="1"/>
  <c r="K12" i="25" s="1"/>
  <c r="L12" i="25" s="1"/>
  <c r="C18" i="33"/>
  <c r="D20" i="33" s="1"/>
  <c r="B22" i="34"/>
  <c r="C20" i="34"/>
  <c r="C18" i="34" s="1"/>
  <c r="C17" i="34" s="1"/>
  <c r="C32" i="34"/>
  <c r="C34" i="34" s="1"/>
  <c r="C35" i="34" s="1"/>
  <c r="F33" i="34"/>
  <c r="E33" i="33"/>
  <c r="C34" i="33"/>
  <c r="C35" i="33" s="1"/>
  <c r="D32" i="33"/>
  <c r="C31" i="32"/>
  <c r="D31" i="32" s="1"/>
  <c r="E17" i="32"/>
  <c r="E21" i="32"/>
  <c r="D32" i="32"/>
  <c r="B33" i="25"/>
  <c r="B34" i="25" s="1"/>
  <c r="C32" i="25"/>
  <c r="C32" i="24"/>
  <c r="B33" i="24"/>
  <c r="B34" i="24" s="1"/>
  <c r="C12" i="24"/>
  <c r="D12" i="24" s="1"/>
  <c r="E12" i="24" s="1"/>
  <c r="F12" i="24" s="1"/>
  <c r="G12" i="24" s="1"/>
  <c r="H12" i="24" s="1"/>
  <c r="I12" i="24" s="1"/>
  <c r="J12" i="24" s="1"/>
  <c r="K12" i="24" s="1"/>
  <c r="L12" i="24" s="1"/>
  <c r="B17" i="24"/>
  <c r="C32" i="23"/>
  <c r="B21" i="23"/>
  <c r="C12" i="23"/>
  <c r="D12" i="23" s="1"/>
  <c r="E12" i="23" s="1"/>
  <c r="F12" i="23" s="1"/>
  <c r="G12" i="23" s="1"/>
  <c r="H12" i="23" s="1"/>
  <c r="I12" i="23" s="1"/>
  <c r="J12" i="23" s="1"/>
  <c r="K12" i="23" s="1"/>
  <c r="L12" i="23" s="1"/>
  <c r="B31" i="23"/>
  <c r="C32" i="22"/>
  <c r="B33" i="22"/>
  <c r="B34" i="22" s="1"/>
  <c r="B18" i="22"/>
  <c r="B17" i="22" s="1"/>
  <c r="C12" i="22"/>
  <c r="D12" i="22" s="1"/>
  <c r="E12" i="22" s="1"/>
  <c r="F12" i="22" s="1"/>
  <c r="G12" i="22" s="1"/>
  <c r="H12" i="22" s="1"/>
  <c r="I12" i="22" s="1"/>
  <c r="J12" i="22" s="1"/>
  <c r="K12" i="22" s="1"/>
  <c r="L12" i="22" s="1"/>
  <c r="K31" i="36" l="1"/>
  <c r="G34" i="36"/>
  <c r="H32" i="36"/>
  <c r="G33" i="36"/>
  <c r="I22" i="36"/>
  <c r="J20" i="36"/>
  <c r="K20" i="36" s="1"/>
  <c r="C31" i="25"/>
  <c r="C33" i="25" s="1"/>
  <c r="C34" i="25" s="1"/>
  <c r="C17" i="33"/>
  <c r="D18" i="33" s="1"/>
  <c r="D17" i="33" s="1"/>
  <c r="C21" i="33"/>
  <c r="C22" i="33"/>
  <c r="C31" i="24"/>
  <c r="D31" i="24" s="1"/>
  <c r="C21" i="34"/>
  <c r="D20" i="34"/>
  <c r="D32" i="34"/>
  <c r="D34" i="34" s="1"/>
  <c r="D35" i="34" s="1"/>
  <c r="G33" i="34"/>
  <c r="F33" i="33"/>
  <c r="D34" i="33"/>
  <c r="D35" i="33" s="1"/>
  <c r="E32" i="33"/>
  <c r="C33" i="32"/>
  <c r="C34" i="32" s="1"/>
  <c r="F21" i="32"/>
  <c r="D33" i="32"/>
  <c r="D34" i="32" s="1"/>
  <c r="E31" i="32"/>
  <c r="F17" i="32"/>
  <c r="G31" i="32" s="1"/>
  <c r="E32" i="32"/>
  <c r="D32" i="25"/>
  <c r="C20" i="25"/>
  <c r="B21" i="25"/>
  <c r="D32" i="24"/>
  <c r="C20" i="24"/>
  <c r="B21" i="24"/>
  <c r="D32" i="23"/>
  <c r="B33" i="23"/>
  <c r="B34" i="23" s="1"/>
  <c r="C31" i="23"/>
  <c r="D32" i="22"/>
  <c r="C20" i="22"/>
  <c r="C18" i="22" s="1"/>
  <c r="B21" i="22"/>
  <c r="C31" i="22"/>
  <c r="J21" i="36" l="1"/>
  <c r="J17" i="36"/>
  <c r="I32" i="36"/>
  <c r="H33" i="36"/>
  <c r="H34" i="36" s="1"/>
  <c r="J22" i="36"/>
  <c r="C17" i="23"/>
  <c r="C22" i="23"/>
  <c r="D31" i="25"/>
  <c r="E31" i="25" s="1"/>
  <c r="D21" i="33"/>
  <c r="E20" i="33"/>
  <c r="E18" i="33" s="1"/>
  <c r="D22" i="33"/>
  <c r="C18" i="24"/>
  <c r="C18" i="25"/>
  <c r="C33" i="24"/>
  <c r="C34" i="24" s="1"/>
  <c r="D18" i="34"/>
  <c r="E32" i="34"/>
  <c r="F32" i="34" s="1"/>
  <c r="F34" i="34" s="1"/>
  <c r="F35" i="34" s="1"/>
  <c r="H33" i="34"/>
  <c r="G33" i="33"/>
  <c r="F32" i="33"/>
  <c r="F34" i="33" s="1"/>
  <c r="F35" i="33" s="1"/>
  <c r="E34" i="33"/>
  <c r="E35" i="33" s="1"/>
  <c r="G17" i="32"/>
  <c r="G21" i="32"/>
  <c r="F31" i="32"/>
  <c r="E33" i="32"/>
  <c r="E34" i="32" s="1"/>
  <c r="F32" i="32"/>
  <c r="D33" i="25"/>
  <c r="D34" i="25" s="1"/>
  <c r="E32" i="25"/>
  <c r="E32" i="24"/>
  <c r="D33" i="24"/>
  <c r="D34" i="24" s="1"/>
  <c r="E31" i="24"/>
  <c r="E32" i="23"/>
  <c r="C33" i="23"/>
  <c r="C34" i="23" s="1"/>
  <c r="D31" i="23"/>
  <c r="D20" i="23"/>
  <c r="D18" i="23" s="1"/>
  <c r="C21" i="23"/>
  <c r="C33" i="22"/>
  <c r="C34" i="22" s="1"/>
  <c r="D31" i="22"/>
  <c r="E32" i="22"/>
  <c r="D20" i="22"/>
  <c r="C21" i="22"/>
  <c r="C17" i="22"/>
  <c r="I34" i="36" l="1"/>
  <c r="J32" i="36"/>
  <c r="I33" i="36"/>
  <c r="L20" i="36"/>
  <c r="D20" i="25"/>
  <c r="C22" i="25"/>
  <c r="C21" i="24"/>
  <c r="C22" i="24"/>
  <c r="D22" i="23"/>
  <c r="C17" i="24"/>
  <c r="E22" i="33"/>
  <c r="C17" i="25"/>
  <c r="C21" i="25"/>
  <c r="D20" i="24"/>
  <c r="D17" i="23"/>
  <c r="D18" i="24"/>
  <c r="D18" i="25"/>
  <c r="D17" i="34"/>
  <c r="E20" i="34"/>
  <c r="E34" i="34"/>
  <c r="E35" i="34" s="1"/>
  <c r="I33" i="34"/>
  <c r="H33" i="33"/>
  <c r="F20" i="33"/>
  <c r="E21" i="33"/>
  <c r="E17" i="33"/>
  <c r="F33" i="32"/>
  <c r="F34" i="32" s="1"/>
  <c r="H31" i="32"/>
  <c r="H20" i="32"/>
  <c r="G32" i="32"/>
  <c r="G33" i="32" s="1"/>
  <c r="F31" i="25"/>
  <c r="E33" i="25"/>
  <c r="E34" i="25"/>
  <c r="F32" i="25"/>
  <c r="F32" i="24"/>
  <c r="F31" i="24"/>
  <c r="E33" i="24"/>
  <c r="E34" i="24" s="1"/>
  <c r="F32" i="23"/>
  <c r="E20" i="23"/>
  <c r="D21" i="23"/>
  <c r="D33" i="23"/>
  <c r="D34" i="23" s="1"/>
  <c r="E31" i="23"/>
  <c r="F32" i="22"/>
  <c r="D18" i="22"/>
  <c r="D33" i="22"/>
  <c r="D34" i="22" s="1"/>
  <c r="E31" i="22"/>
  <c r="K22" i="36" l="1"/>
  <c r="K17" i="36"/>
  <c r="J34" i="36"/>
  <c r="K32" i="36"/>
  <c r="J33" i="36"/>
  <c r="K21" i="36"/>
  <c r="D22" i="24"/>
  <c r="D22" i="25"/>
  <c r="E18" i="34"/>
  <c r="E17" i="34" s="1"/>
  <c r="D21" i="24"/>
  <c r="F33" i="25"/>
  <c r="F34" i="25" s="1"/>
  <c r="E20" i="24"/>
  <c r="D17" i="25"/>
  <c r="E18" i="23"/>
  <c r="E18" i="24" s="1"/>
  <c r="D17" i="24"/>
  <c r="F20" i="34"/>
  <c r="F18" i="34"/>
  <c r="J33" i="34"/>
  <c r="I33" i="33"/>
  <c r="F18" i="33"/>
  <c r="I31" i="32"/>
  <c r="G34" i="32"/>
  <c r="H32" i="32"/>
  <c r="H33" i="32" s="1"/>
  <c r="D21" i="25"/>
  <c r="G32" i="25"/>
  <c r="E20" i="25"/>
  <c r="G32" i="24"/>
  <c r="F33" i="24"/>
  <c r="F34" i="24" s="1"/>
  <c r="G32" i="23"/>
  <c r="F31" i="23"/>
  <c r="F33" i="23" s="1"/>
  <c r="F34" i="23" s="1"/>
  <c r="E33" i="23"/>
  <c r="E34" i="23" s="1"/>
  <c r="E20" i="22"/>
  <c r="F31" i="22"/>
  <c r="F33" i="22" s="1"/>
  <c r="F34" i="22" s="1"/>
  <c r="E33" i="22"/>
  <c r="E34" i="22" s="1"/>
  <c r="D21" i="22"/>
  <c r="G32" i="22"/>
  <c r="D17" i="22"/>
  <c r="L21" i="36" l="1"/>
  <c r="L17" i="36"/>
  <c r="L31" i="36"/>
  <c r="L33" i="36" s="1"/>
  <c r="L32" i="36"/>
  <c r="K33" i="36"/>
  <c r="K34" i="36" s="1"/>
  <c r="L22" i="36"/>
  <c r="E22" i="24"/>
  <c r="E22" i="23"/>
  <c r="E21" i="34"/>
  <c r="F21" i="34" s="1"/>
  <c r="E22" i="34"/>
  <c r="F22" i="34" s="1"/>
  <c r="E21" i="24"/>
  <c r="E17" i="23"/>
  <c r="E21" i="23"/>
  <c r="E18" i="25"/>
  <c r="E21" i="25" s="1"/>
  <c r="F20" i="23"/>
  <c r="E17" i="24"/>
  <c r="F20" i="24"/>
  <c r="F17" i="34"/>
  <c r="G20" i="34"/>
  <c r="K33" i="34"/>
  <c r="G20" i="33"/>
  <c r="F22" i="33"/>
  <c r="F21" i="33"/>
  <c r="J33" i="33"/>
  <c r="F17" i="33"/>
  <c r="G32" i="33" s="1"/>
  <c r="J31" i="32"/>
  <c r="I32" i="32"/>
  <c r="H34" i="32"/>
  <c r="H17" i="32"/>
  <c r="H21" i="32"/>
  <c r="I20" i="32"/>
  <c r="H32" i="25"/>
  <c r="H32" i="24"/>
  <c r="H32" i="23"/>
  <c r="E18" i="22"/>
  <c r="E21" i="22" s="1"/>
  <c r="H32" i="22"/>
  <c r="L34" i="36" l="1"/>
  <c r="E22" i="25"/>
  <c r="F22" i="25" s="1"/>
  <c r="F18" i="23"/>
  <c r="F22" i="23" s="1"/>
  <c r="F22" i="24"/>
  <c r="F20" i="25"/>
  <c r="E17" i="25"/>
  <c r="F18" i="24"/>
  <c r="F18" i="25"/>
  <c r="G20" i="25" s="1"/>
  <c r="G32" i="34"/>
  <c r="G34" i="34" s="1"/>
  <c r="G35" i="34" s="1"/>
  <c r="G18" i="34"/>
  <c r="H20" i="34" s="1"/>
  <c r="L33" i="34"/>
  <c r="K33" i="33"/>
  <c r="G18" i="33"/>
  <c r="K31" i="32"/>
  <c r="J32" i="32"/>
  <c r="J33" i="32" s="1"/>
  <c r="I17" i="32"/>
  <c r="I33" i="32"/>
  <c r="I34" i="32" s="1"/>
  <c r="I32" i="25"/>
  <c r="I32" i="24"/>
  <c r="G20" i="23"/>
  <c r="F17" i="23"/>
  <c r="G31" i="23" s="1"/>
  <c r="I32" i="23"/>
  <c r="F21" i="23"/>
  <c r="F20" i="22"/>
  <c r="E17" i="22"/>
  <c r="I32" i="22"/>
  <c r="H32" i="34" l="1"/>
  <c r="I32" i="34" s="1"/>
  <c r="I34" i="34" s="1"/>
  <c r="I35" i="34" s="1"/>
  <c r="F21" i="24"/>
  <c r="F17" i="24"/>
  <c r="G20" i="24"/>
  <c r="G18" i="24" s="1"/>
  <c r="H20" i="24" s="1"/>
  <c r="F21" i="25"/>
  <c r="F17" i="25"/>
  <c r="G31" i="25" s="1"/>
  <c r="G17" i="34"/>
  <c r="G22" i="34"/>
  <c r="G21" i="34"/>
  <c r="H20" i="33"/>
  <c r="G34" i="33"/>
  <c r="G35" i="33" s="1"/>
  <c r="H32" i="33"/>
  <c r="L33" i="33"/>
  <c r="G21" i="33"/>
  <c r="G22" i="33"/>
  <c r="G17" i="33"/>
  <c r="I21" i="32"/>
  <c r="K32" i="32"/>
  <c r="J34" i="32"/>
  <c r="J20" i="32"/>
  <c r="J32" i="25"/>
  <c r="J32" i="24"/>
  <c r="G18" i="23"/>
  <c r="G22" i="23" s="1"/>
  <c r="J32" i="23"/>
  <c r="F18" i="22"/>
  <c r="F21" i="22" s="1"/>
  <c r="J32" i="22"/>
  <c r="G22" i="24" l="1"/>
  <c r="J32" i="34"/>
  <c r="J34" i="34" s="1"/>
  <c r="J35" i="34" s="1"/>
  <c r="H34" i="34"/>
  <c r="H35" i="34" s="1"/>
  <c r="G20" i="22"/>
  <c r="F17" i="22"/>
  <c r="G31" i="22" s="1"/>
  <c r="G18" i="25"/>
  <c r="G21" i="24"/>
  <c r="G31" i="24"/>
  <c r="G17" i="24"/>
  <c r="H18" i="34"/>
  <c r="H34" i="33"/>
  <c r="H35" i="33" s="1"/>
  <c r="I32" i="33"/>
  <c r="H18" i="33"/>
  <c r="H17" i="33" s="1"/>
  <c r="L32" i="32"/>
  <c r="K33" i="32"/>
  <c r="K34" i="32" s="1"/>
  <c r="G33" i="25"/>
  <c r="G34" i="25" s="1"/>
  <c r="H31" i="25"/>
  <c r="K32" i="25"/>
  <c r="K32" i="24"/>
  <c r="H20" i="23"/>
  <c r="K32" i="23"/>
  <c r="G21" i="23"/>
  <c r="G33" i="23"/>
  <c r="G34" i="23" s="1"/>
  <c r="H31" i="23"/>
  <c r="G17" i="23"/>
  <c r="K32" i="22"/>
  <c r="H20" i="25" l="1"/>
  <c r="G22" i="25"/>
  <c r="H22" i="24"/>
  <c r="K32" i="34"/>
  <c r="K34" i="34" s="1"/>
  <c r="K35" i="34" s="1"/>
  <c r="G18" i="22"/>
  <c r="G21" i="25"/>
  <c r="G17" i="25"/>
  <c r="G33" i="24"/>
  <c r="G34" i="24" s="1"/>
  <c r="H31" i="24"/>
  <c r="H18" i="24"/>
  <c r="H17" i="24" s="1"/>
  <c r="I20" i="34"/>
  <c r="H17" i="34"/>
  <c r="H22" i="34"/>
  <c r="H21" i="34"/>
  <c r="I20" i="33"/>
  <c r="I18" i="33" s="1"/>
  <c r="I17" i="33" s="1"/>
  <c r="H22" i="33"/>
  <c r="H21" i="33"/>
  <c r="J32" i="33"/>
  <c r="I34" i="33"/>
  <c r="I35" i="33" s="1"/>
  <c r="J17" i="32"/>
  <c r="J21" i="32"/>
  <c r="K20" i="32"/>
  <c r="L32" i="25"/>
  <c r="H33" i="25"/>
  <c r="H34" i="25" s="1"/>
  <c r="I31" i="25"/>
  <c r="L32" i="24"/>
  <c r="I31" i="23"/>
  <c r="H33" i="23"/>
  <c r="H34" i="23" s="1"/>
  <c r="H18" i="23"/>
  <c r="L32" i="23"/>
  <c r="G33" i="22"/>
  <c r="G34" i="22" s="1"/>
  <c r="H31" i="22"/>
  <c r="L32" i="22"/>
  <c r="H18" i="25" l="1"/>
  <c r="I20" i="25" s="1"/>
  <c r="H21" i="23"/>
  <c r="H22" i="23"/>
  <c r="H20" i="22"/>
  <c r="G21" i="22"/>
  <c r="G17" i="22"/>
  <c r="H21" i="25"/>
  <c r="H17" i="23"/>
  <c r="H21" i="24"/>
  <c r="I20" i="24"/>
  <c r="I18" i="24" s="1"/>
  <c r="J20" i="24" s="1"/>
  <c r="I31" i="24"/>
  <c r="H33" i="24"/>
  <c r="H34" i="24" s="1"/>
  <c r="I18" i="34"/>
  <c r="J20" i="34" s="1"/>
  <c r="I21" i="33"/>
  <c r="J34" i="33"/>
  <c r="J35" i="33" s="1"/>
  <c r="K32" i="33"/>
  <c r="K34" i="33" s="1"/>
  <c r="K35" i="33" s="1"/>
  <c r="J20" i="33"/>
  <c r="J18" i="33" s="1"/>
  <c r="K20" i="33" s="1"/>
  <c r="I22" i="33"/>
  <c r="L20" i="32"/>
  <c r="J31" i="25"/>
  <c r="I33" i="25"/>
  <c r="I34" i="25" s="1"/>
  <c r="I33" i="23"/>
  <c r="I34" i="23" s="1"/>
  <c r="J31" i="23"/>
  <c r="I20" i="23"/>
  <c r="H33" i="22"/>
  <c r="H34" i="22" s="1"/>
  <c r="I31" i="22"/>
  <c r="H17" i="25" l="1"/>
  <c r="I18" i="25" s="1"/>
  <c r="I21" i="25" s="1"/>
  <c r="H22" i="25"/>
  <c r="I22" i="24"/>
  <c r="I22" i="23"/>
  <c r="I22" i="25"/>
  <c r="H18" i="22"/>
  <c r="I20" i="22" s="1"/>
  <c r="I17" i="34"/>
  <c r="J18" i="34" s="1"/>
  <c r="I17" i="25"/>
  <c r="I18" i="23"/>
  <c r="J20" i="23" s="1"/>
  <c r="I17" i="24"/>
  <c r="J18" i="24" s="1"/>
  <c r="K20" i="24" s="1"/>
  <c r="J31" i="24"/>
  <c r="I33" i="24"/>
  <c r="I34" i="24" s="1"/>
  <c r="I21" i="24"/>
  <c r="I21" i="34"/>
  <c r="I22" i="34"/>
  <c r="J22" i="33"/>
  <c r="J17" i="33"/>
  <c r="K18" i="33"/>
  <c r="L20" i="33" s="1"/>
  <c r="J21" i="33"/>
  <c r="K21" i="32"/>
  <c r="K17" i="32"/>
  <c r="J33" i="25"/>
  <c r="J34" i="25" s="1"/>
  <c r="K31" i="25"/>
  <c r="K33" i="25" s="1"/>
  <c r="K34" i="25" s="1"/>
  <c r="J33" i="23"/>
  <c r="J34" i="23" s="1"/>
  <c r="K31" i="23"/>
  <c r="K33" i="23" s="1"/>
  <c r="K34" i="23" s="1"/>
  <c r="J31" i="22"/>
  <c r="I33" i="22"/>
  <c r="I34" i="22" s="1"/>
  <c r="J20" i="25" l="1"/>
  <c r="J22" i="24"/>
  <c r="J18" i="25"/>
  <c r="J17" i="25" s="1"/>
  <c r="H17" i="22"/>
  <c r="I18" i="22" s="1"/>
  <c r="J20" i="22" s="1"/>
  <c r="H21" i="22"/>
  <c r="J21" i="34"/>
  <c r="I17" i="23"/>
  <c r="J18" i="23" s="1"/>
  <c r="J22" i="23" s="1"/>
  <c r="I21" i="23"/>
  <c r="J21" i="24"/>
  <c r="J17" i="24"/>
  <c r="K18" i="24" s="1"/>
  <c r="J33" i="24"/>
  <c r="J34" i="24" s="1"/>
  <c r="K31" i="24"/>
  <c r="K33" i="24" s="1"/>
  <c r="K34" i="24" s="1"/>
  <c r="L17" i="32"/>
  <c r="L31" i="32"/>
  <c r="L33" i="32" s="1"/>
  <c r="L34" i="32" s="1"/>
  <c r="K21" i="33"/>
  <c r="J22" i="34"/>
  <c r="K20" i="34"/>
  <c r="J17" i="34"/>
  <c r="K17" i="33"/>
  <c r="L32" i="33" s="1"/>
  <c r="K22" i="33"/>
  <c r="L21" i="32"/>
  <c r="J33" i="22"/>
  <c r="J34" i="22" s="1"/>
  <c r="K31" i="22"/>
  <c r="K33" i="22" s="1"/>
  <c r="K34" i="22" s="1"/>
  <c r="J22" i="25" l="1"/>
  <c r="K22" i="24"/>
  <c r="K22" i="25"/>
  <c r="K18" i="34"/>
  <c r="K22" i="34" s="1"/>
  <c r="K20" i="25"/>
  <c r="K18" i="25" s="1"/>
  <c r="L20" i="25" s="1"/>
  <c r="J21" i="25"/>
  <c r="I17" i="22"/>
  <c r="I21" i="22"/>
  <c r="L18" i="33"/>
  <c r="L21" i="33" s="1"/>
  <c r="L20" i="24"/>
  <c r="K21" i="24"/>
  <c r="K17" i="24"/>
  <c r="L31" i="24" s="1"/>
  <c r="L33" i="24" s="1"/>
  <c r="L34" i="24" s="1"/>
  <c r="L20" i="34"/>
  <c r="K21" i="34"/>
  <c r="L34" i="33"/>
  <c r="L35" i="33" s="1"/>
  <c r="K20" i="23"/>
  <c r="J17" i="23"/>
  <c r="J21" i="23"/>
  <c r="J18" i="22"/>
  <c r="J17" i="22" s="1"/>
  <c r="K17" i="34" l="1"/>
  <c r="L32" i="34" s="1"/>
  <c r="L34" i="34" s="1"/>
  <c r="L35" i="34" s="1"/>
  <c r="L22" i="33"/>
  <c r="L17" i="33"/>
  <c r="L18" i="24"/>
  <c r="L22" i="24" s="1"/>
  <c r="K21" i="25"/>
  <c r="K17" i="25"/>
  <c r="L31" i="25" s="1"/>
  <c r="K18" i="23"/>
  <c r="K20" i="22"/>
  <c r="K18" i="22" s="1"/>
  <c r="K17" i="22" s="1"/>
  <c r="L31" i="22" s="1"/>
  <c r="J21" i="22"/>
  <c r="L20" i="23" l="1"/>
  <c r="K22" i="23"/>
  <c r="L18" i="34"/>
  <c r="L17" i="34" s="1"/>
  <c r="L21" i="24"/>
  <c r="L17" i="24"/>
  <c r="K21" i="23"/>
  <c r="L22" i="34"/>
  <c r="L21" i="34"/>
  <c r="L33" i="25"/>
  <c r="L34" i="25" s="1"/>
  <c r="L18" i="25"/>
  <c r="K17" i="23"/>
  <c r="L31" i="23" s="1"/>
  <c r="L20" i="22"/>
  <c r="L18" i="22" s="1"/>
  <c r="L17" i="22" s="1"/>
  <c r="K21" i="22"/>
  <c r="L21" i="22" s="1"/>
  <c r="L33" i="22"/>
  <c r="L34" i="22" s="1"/>
  <c r="L21" i="25" l="1"/>
  <c r="L22" i="25"/>
  <c r="L22" i="23"/>
  <c r="L17" i="25"/>
  <c r="L33" i="23"/>
  <c r="L34" i="23" s="1"/>
  <c r="L18" i="23"/>
  <c r="L21" i="23" s="1"/>
  <c r="L17" i="23" l="1"/>
</calcChain>
</file>

<file path=xl/sharedStrings.xml><?xml version="1.0" encoding="utf-8"?>
<sst xmlns="http://schemas.openxmlformats.org/spreadsheetml/2006/main" count="184" uniqueCount="30">
  <si>
    <t>Historisk aktivbase</t>
  </si>
  <si>
    <t>Fremadrettet aktivbase</t>
  </si>
  <si>
    <t>WACC</t>
  </si>
  <si>
    <t>Forrentningsramme</t>
  </si>
  <si>
    <t>Materialeprisindeks (2016=100)</t>
  </si>
  <si>
    <t>Antagelser</t>
  </si>
  <si>
    <t>Historisk aktivbase (aktivbase ultimo 2016)</t>
  </si>
  <si>
    <t>Årlige afskrivninger på historisk aktivbase</t>
  </si>
  <si>
    <t>Forrentning af den historiske aktivbase (Lang bygge obligationsrente + selskabsspecifikt tillæg)</t>
  </si>
  <si>
    <t>Udviklingen i priser og forrentningssatser efter reguleringen træder i kraft</t>
  </si>
  <si>
    <t>Netvirksomhed X's faktiske økonomi efter ny regulering træder i kraft</t>
  </si>
  <si>
    <t>Netvirksomheds økonomi før ny regulering træder i kraft</t>
  </si>
  <si>
    <t xml:space="preserve">I eksemplet ses der bort fra justeringer i indtægtsrammen på baggrund af aktivitets- og opgaveændringer, nettab, effektiviseringskrav og eventuelle sanktioner for utilstrækkelig leveringskvalitet. </t>
  </si>
  <si>
    <t>Fremadrettet aktivbase faktisk (fremskrevet til det pågældende års priser)</t>
  </si>
  <si>
    <t>Fremskrevet aktivbase - samlet</t>
  </si>
  <si>
    <t>Samlet aktivbase (årets priser)</t>
  </si>
  <si>
    <t>Årlige investeringer (årets priser)</t>
  </si>
  <si>
    <t>Årets afskrivninger historisk aktivbase (årets priser)</t>
  </si>
  <si>
    <t>Fremadrettet aktivbase faktisk (bogførte værdier baseret på årets priser)</t>
  </si>
  <si>
    <t>De valgte antagelser og parametre er derfor illustrative og ikke valgt baseret på en forventning til deres størrelse i praksis.</t>
  </si>
  <si>
    <t>Netvirksomhed X's forrentningsramme efter ny regulering træder i kraft</t>
  </si>
  <si>
    <t>Årets afskrivninger fremadrettet aktivbase (årets priser)</t>
  </si>
  <si>
    <t>Investeringer + 20 pct.</t>
  </si>
  <si>
    <t>Investeringer - 20 pct.</t>
  </si>
  <si>
    <t>Variabel WACC</t>
  </si>
  <si>
    <t>Prisudvikling 10 pct.</t>
  </si>
  <si>
    <t>Prisudvikling 0 pct.</t>
  </si>
  <si>
    <t>Investeringer - 20 pct. permanent</t>
  </si>
  <si>
    <t xml:space="preserve">Basiseksempel </t>
  </si>
  <si>
    <t xml:space="preserve">Ingen investeringer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</si>
</sst>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 * #,##0.0_ ;_ * \-#,##0.0_ ;_ * &quot;-&quot;??_ ;_ @_ "/>
    <numFmt numFmtId="165" formatCode="0.0%"/>
    <numFmt numFmtId="166" formatCode="_ * #,##0.0_ ;_ * \-#,##0.0_ ;_ * &quot;-&quot;?_ ;_ @_ "/>
    <numFmt numFmtId="167" formatCode="_ * #,##0_ ;_ * \-#,##0_ ;_ * &quot;-&quot;??_ ;_ @_ "/>
    <numFmt numFmtId="168" formatCode="0.0"/>
    <numFmt numFmtId="169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165" fontId="0" fillId="0" borderId="0" xfId="2" applyNumberFormat="1" applyFont="1"/>
    <xf numFmtId="0" fontId="2" fillId="0" borderId="0" xfId="0" applyFont="1"/>
    <xf numFmtId="0" fontId="0" fillId="0" borderId="2" xfId="0" applyBorder="1"/>
    <xf numFmtId="0" fontId="0" fillId="0" borderId="3" xfId="0" applyBorder="1"/>
    <xf numFmtId="167" fontId="0" fillId="0" borderId="0" xfId="1" applyNumberFormat="1" applyFont="1"/>
    <xf numFmtId="167" fontId="0" fillId="0" borderId="1" xfId="1" applyNumberFormat="1" applyFont="1" applyBorder="1"/>
    <xf numFmtId="166" fontId="0" fillId="0" borderId="0" xfId="0" applyNumberFormat="1"/>
    <xf numFmtId="167" fontId="0" fillId="0" borderId="0" xfId="1" applyNumberFormat="1" applyFont="1" applyBorder="1"/>
    <xf numFmtId="165" fontId="0" fillId="0" borderId="0" xfId="2" applyNumberFormat="1" applyFont="1" applyBorder="1"/>
    <xf numFmtId="0" fontId="0" fillId="0" borderId="2" xfId="0" applyFill="1" applyBorder="1"/>
    <xf numFmtId="0" fontId="0" fillId="2" borderId="0" xfId="0" applyFill="1"/>
    <xf numFmtId="0" fontId="0" fillId="0" borderId="0" xfId="0" quotePrefix="1"/>
    <xf numFmtId="0" fontId="3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5" fillId="0" borderId="0" xfId="0" applyFont="1"/>
    <xf numFmtId="0" fontId="0" fillId="0" borderId="0" xfId="0" applyFont="1"/>
    <xf numFmtId="43" fontId="0" fillId="0" borderId="0" xfId="0" applyNumberFormat="1"/>
    <xf numFmtId="167" fontId="0" fillId="0" borderId="7" xfId="1" applyNumberFormat="1" applyFont="1" applyFill="1" applyBorder="1"/>
    <xf numFmtId="167" fontId="0" fillId="0" borderId="0" xfId="1" applyNumberFormat="1" applyFont="1" applyFill="1" applyBorder="1"/>
    <xf numFmtId="0" fontId="0" fillId="0" borderId="3" xfId="0" applyFill="1" applyBorder="1"/>
    <xf numFmtId="167" fontId="0" fillId="0" borderId="1" xfId="1" applyNumberFormat="1" applyFont="1" applyFill="1" applyBorder="1"/>
    <xf numFmtId="0" fontId="0" fillId="0" borderId="0" xfId="0" applyAlignment="1">
      <alignment horizontal="left" wrapText="1"/>
    </xf>
    <xf numFmtId="168" fontId="0" fillId="0" borderId="0" xfId="2" applyNumberFormat="1" applyFont="1"/>
    <xf numFmtId="0" fontId="6" fillId="0" borderId="0" xfId="0" applyFont="1"/>
    <xf numFmtId="0" fontId="0" fillId="0" borderId="4" xfId="0" applyBorder="1"/>
    <xf numFmtId="1" fontId="0" fillId="0" borderId="0" xfId="0" applyNumberFormat="1"/>
    <xf numFmtId="168" fontId="2" fillId="0" borderId="0" xfId="2" applyNumberFormat="1" applyFont="1"/>
    <xf numFmtId="1" fontId="1" fillId="0" borderId="0" xfId="2" applyNumberFormat="1" applyFont="1"/>
    <xf numFmtId="164" fontId="1" fillId="0" borderId="0" xfId="1" applyNumberFormat="1" applyFont="1"/>
    <xf numFmtId="164" fontId="1" fillId="0" borderId="1" xfId="1" applyNumberFormat="1" applyFont="1" applyBorder="1"/>
    <xf numFmtId="164" fontId="1" fillId="0" borderId="7" xfId="1" applyNumberFormat="1" applyFont="1" applyFill="1" applyBorder="1"/>
    <xf numFmtId="164" fontId="1" fillId="0" borderId="0" xfId="1" applyNumberFormat="1" applyFont="1" applyFill="1" applyBorder="1"/>
    <xf numFmtId="164" fontId="1" fillId="0" borderId="1" xfId="1" applyNumberFormat="1" applyFont="1" applyFill="1" applyBorder="1"/>
    <xf numFmtId="164" fontId="1" fillId="0" borderId="0" xfId="1" applyNumberFormat="1" applyFont="1" applyBorder="1"/>
    <xf numFmtId="0" fontId="0" fillId="0" borderId="0" xfId="0" applyBorder="1"/>
    <xf numFmtId="164" fontId="0" fillId="0" borderId="2" xfId="1" applyNumberFormat="1" applyFont="1" applyBorder="1"/>
    <xf numFmtId="164" fontId="0" fillId="0" borderId="3" xfId="1" applyNumberFormat="1" applyFont="1" applyBorder="1"/>
    <xf numFmtId="164" fontId="0" fillId="0" borderId="6" xfId="1" applyNumberFormat="1" applyFont="1" applyFill="1" applyBorder="1"/>
    <xf numFmtId="164" fontId="0" fillId="0" borderId="2" xfId="1" applyNumberFormat="1" applyFont="1" applyFill="1" applyBorder="1"/>
    <xf numFmtId="164" fontId="0" fillId="0" borderId="3" xfId="1" applyNumberFormat="1" applyFont="1" applyFill="1" applyBorder="1"/>
    <xf numFmtId="167" fontId="0" fillId="0" borderId="4" xfId="1" applyNumberFormat="1" applyFont="1" applyBorder="1"/>
    <xf numFmtId="167" fontId="0" fillId="0" borderId="5" xfId="1" applyNumberFormat="1" applyFont="1" applyBorder="1"/>
    <xf numFmtId="167" fontId="0" fillId="0" borderId="8" xfId="1" applyNumberFormat="1" applyFont="1" applyFill="1" applyBorder="1"/>
    <xf numFmtId="167" fontId="0" fillId="0" borderId="4" xfId="1" applyNumberFormat="1" applyFont="1" applyFill="1" applyBorder="1"/>
    <xf numFmtId="167" fontId="0" fillId="0" borderId="5" xfId="1" applyNumberFormat="1" applyFont="1" applyFill="1" applyBorder="1"/>
    <xf numFmtId="0" fontId="0" fillId="0" borderId="0" xfId="0" applyFill="1"/>
    <xf numFmtId="0" fontId="0" fillId="0" borderId="6" xfId="0" applyFont="1" applyFill="1" applyBorder="1"/>
    <xf numFmtId="0" fontId="0" fillId="0" borderId="2" xfId="0" applyFont="1" applyFill="1" applyBorder="1"/>
    <xf numFmtId="0" fontId="8" fillId="0" borderId="0" xfId="0" applyFont="1"/>
    <xf numFmtId="168" fontId="8" fillId="0" borderId="0" xfId="2" applyNumberFormat="1" applyFont="1"/>
    <xf numFmtId="168" fontId="9" fillId="0" borderId="0" xfId="2" applyNumberFormat="1" applyFont="1"/>
    <xf numFmtId="168" fontId="10" fillId="0" borderId="0" xfId="2" applyNumberFormat="1" applyFont="1"/>
    <xf numFmtId="1" fontId="11" fillId="0" borderId="0" xfId="2" applyNumberFormat="1" applyFont="1"/>
    <xf numFmtId="168" fontId="11" fillId="0" borderId="0" xfId="2" applyNumberFormat="1" applyFont="1"/>
    <xf numFmtId="168" fontId="7" fillId="0" borderId="0" xfId="2" applyNumberFormat="1" applyFont="1"/>
    <xf numFmtId="167" fontId="11" fillId="0" borderId="8" xfId="1" applyNumberFormat="1" applyFont="1" applyFill="1" applyBorder="1"/>
    <xf numFmtId="167" fontId="11" fillId="0" borderId="4" xfId="1" applyNumberFormat="1" applyFont="1" applyFill="1" applyBorder="1"/>
    <xf numFmtId="167" fontId="11" fillId="0" borderId="5" xfId="1" applyNumberFormat="1" applyFont="1" applyFill="1" applyBorder="1"/>
    <xf numFmtId="167" fontId="11" fillId="0" borderId="4" xfId="1" applyNumberFormat="1" applyFont="1" applyBorder="1"/>
    <xf numFmtId="164" fontId="11" fillId="0" borderId="6" xfId="1" applyNumberFormat="1" applyFont="1" applyFill="1" applyBorder="1"/>
    <xf numFmtId="164" fontId="11" fillId="0" borderId="2" xfId="1" applyNumberFormat="1" applyFont="1" applyFill="1" applyBorder="1"/>
    <xf numFmtId="164" fontId="11" fillId="0" borderId="3" xfId="1" applyNumberFormat="1" applyFont="1" applyFill="1" applyBorder="1"/>
    <xf numFmtId="164" fontId="11" fillId="0" borderId="2" xfId="1" applyNumberFormat="1" applyFont="1" applyBorder="1"/>
    <xf numFmtId="164" fontId="11" fillId="0" borderId="7" xfId="1" applyNumberFormat="1" applyFont="1" applyFill="1" applyBorder="1"/>
    <xf numFmtId="164" fontId="11" fillId="0" borderId="0" xfId="1" applyNumberFormat="1" applyFont="1" applyFill="1" applyBorder="1"/>
    <xf numFmtId="164" fontId="11" fillId="0" borderId="1" xfId="1" applyNumberFormat="1" applyFont="1" applyFill="1" applyBorder="1"/>
    <xf numFmtId="164" fontId="11" fillId="0" borderId="0" xfId="1" applyNumberFormat="1" applyFont="1" applyBorder="1"/>
    <xf numFmtId="165" fontId="8" fillId="0" borderId="0" xfId="2" applyNumberFormat="1" applyFont="1"/>
    <xf numFmtId="165" fontId="8" fillId="0" borderId="0" xfId="2" applyNumberFormat="1" applyFont="1" applyBorder="1"/>
    <xf numFmtId="164" fontId="11" fillId="0" borderId="0" xfId="1" applyNumberFormat="1" applyFont="1"/>
    <xf numFmtId="164" fontId="11" fillId="0" borderId="1" xfId="1" applyNumberFormat="1" applyFont="1" applyBorder="1"/>
    <xf numFmtId="168" fontId="0" fillId="0" borderId="0" xfId="0" applyNumberFormat="1"/>
    <xf numFmtId="0" fontId="0" fillId="0" borderId="0" xfId="0" applyAlignment="1">
      <alignment horizontal="left" wrapText="1"/>
    </xf>
    <xf numFmtId="0" fontId="12" fillId="0" borderId="0" xfId="0" applyFont="1"/>
    <xf numFmtId="167" fontId="8" fillId="0" borderId="0" xfId="1" applyNumberFormat="1" applyFont="1"/>
    <xf numFmtId="167" fontId="11" fillId="0" borderId="5" xfId="1" applyNumberFormat="1" applyFont="1" applyBorder="1"/>
    <xf numFmtId="164" fontId="11" fillId="0" borderId="3" xfId="1" applyNumberFormat="1" applyFont="1" applyBorder="1"/>
    <xf numFmtId="167" fontId="10" fillId="0" borderId="8" xfId="1" applyNumberFormat="1" applyFont="1" applyFill="1" applyBorder="1"/>
    <xf numFmtId="0" fontId="10" fillId="0" borderId="0" xfId="0" applyFont="1"/>
    <xf numFmtId="169" fontId="0" fillId="0" borderId="0" xfId="0" applyNumberFormat="1"/>
    <xf numFmtId="0" fontId="0" fillId="0" borderId="0" xfId="0" applyAlignment="1">
      <alignment horizontal="left" wrapText="1"/>
    </xf>
    <xf numFmtId="14" fontId="6" fillId="0" borderId="0" xfId="0" applyNumberFormat="1" applyFont="1"/>
    <xf numFmtId="0" fontId="0" fillId="0" borderId="0" xfId="0" applyAlignment="1">
      <alignment horizontal="left" wrapText="1"/>
    </xf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workbookViewId="0">
      <selection activeCell="C28" sqref="C28"/>
    </sheetView>
  </sheetViews>
  <sheetFormatPr defaultRowHeight="15" x14ac:dyDescent="0.25"/>
  <cols>
    <col min="1" max="1" width="66.7109375" customWidth="1"/>
    <col min="2" max="2" width="11.5703125" bestFit="1" customWidth="1"/>
    <col min="14" max="14" width="11" bestFit="1" customWidth="1"/>
  </cols>
  <sheetData>
    <row r="1" spans="1:14" ht="18.75" x14ac:dyDescent="0.3">
      <c r="A1" s="13" t="s">
        <v>28</v>
      </c>
      <c r="N1" s="83">
        <v>42300</v>
      </c>
    </row>
    <row r="3" spans="1:14" ht="15.75" x14ac:dyDescent="0.25">
      <c r="A3" s="16" t="s">
        <v>5</v>
      </c>
    </row>
    <row r="4" spans="1:14" x14ac:dyDescent="0.25">
      <c r="A4" s="17" t="s">
        <v>19</v>
      </c>
    </row>
    <row r="5" spans="1:14" x14ac:dyDescent="0.25">
      <c r="A5" s="17"/>
    </row>
    <row r="6" spans="1:14" x14ac:dyDescent="0.25">
      <c r="A6" s="15" t="s">
        <v>11</v>
      </c>
    </row>
    <row r="7" spans="1:14" x14ac:dyDescent="0.25">
      <c r="A7" t="s">
        <v>6</v>
      </c>
      <c r="B7">
        <v>1000</v>
      </c>
    </row>
    <row r="8" spans="1:14" x14ac:dyDescent="0.25">
      <c r="A8" s="47" t="s">
        <v>7</v>
      </c>
      <c r="B8" s="47">
        <f>B7/40</f>
        <v>25</v>
      </c>
    </row>
    <row r="10" spans="1:14" x14ac:dyDescent="0.25">
      <c r="A10" s="15" t="s">
        <v>9</v>
      </c>
    </row>
    <row r="11" spans="1:14" x14ac:dyDescent="0.25">
      <c r="A11" s="2"/>
      <c r="B11" s="2">
        <v>2017</v>
      </c>
      <c r="C11" s="2">
        <v>2018</v>
      </c>
      <c r="D11" s="2">
        <v>2019</v>
      </c>
      <c r="E11" s="2">
        <v>2020</v>
      </c>
      <c r="F11" s="2">
        <v>2021</v>
      </c>
      <c r="G11" s="2">
        <v>2022</v>
      </c>
      <c r="H11" s="2">
        <v>2023</v>
      </c>
      <c r="I11" s="2">
        <v>2024</v>
      </c>
      <c r="J11" s="2">
        <v>2025</v>
      </c>
      <c r="K11" s="2">
        <v>2026</v>
      </c>
      <c r="L11" s="2">
        <v>2027</v>
      </c>
    </row>
    <row r="12" spans="1:14" x14ac:dyDescent="0.25">
      <c r="A12" t="s">
        <v>4</v>
      </c>
      <c r="B12" s="5">
        <f>100*1.02</f>
        <v>102</v>
      </c>
      <c r="C12" s="5">
        <f>B12*1.02</f>
        <v>104.04</v>
      </c>
      <c r="D12" s="5">
        <f t="shared" ref="D12:G12" si="0">C12*1.02</f>
        <v>106.1208</v>
      </c>
      <c r="E12" s="5">
        <f t="shared" si="0"/>
        <v>108.243216</v>
      </c>
      <c r="F12" s="5">
        <f t="shared" si="0"/>
        <v>110.40808032000001</v>
      </c>
      <c r="G12" s="5">
        <f t="shared" si="0"/>
        <v>112.61624192640001</v>
      </c>
      <c r="H12" s="5">
        <f>G12*1.02</f>
        <v>114.868566764928</v>
      </c>
      <c r="I12" s="5">
        <f t="shared" ref="I12:L12" si="1">H12*1.02</f>
        <v>117.16593810022657</v>
      </c>
      <c r="J12" s="5">
        <f t="shared" si="1"/>
        <v>119.5092568622311</v>
      </c>
      <c r="K12" s="5">
        <f t="shared" si="1"/>
        <v>121.89944199947573</v>
      </c>
      <c r="L12" s="5">
        <f t="shared" si="1"/>
        <v>124.33743083946524</v>
      </c>
    </row>
    <row r="13" spans="1:14" ht="30" x14ac:dyDescent="0.25">
      <c r="A13" s="14" t="s">
        <v>8</v>
      </c>
      <c r="B13" s="1">
        <v>3.5000000000000003E-2</v>
      </c>
      <c r="C13" s="1">
        <f>B13</f>
        <v>3.5000000000000003E-2</v>
      </c>
      <c r="D13" s="1">
        <f t="shared" ref="D13:L14" si="2">C13</f>
        <v>3.5000000000000003E-2</v>
      </c>
      <c r="E13" s="1">
        <f t="shared" si="2"/>
        <v>3.5000000000000003E-2</v>
      </c>
      <c r="F13" s="9">
        <f t="shared" si="2"/>
        <v>3.5000000000000003E-2</v>
      </c>
      <c r="G13" s="9">
        <f t="shared" si="2"/>
        <v>3.5000000000000003E-2</v>
      </c>
      <c r="H13" s="9">
        <f t="shared" si="2"/>
        <v>3.5000000000000003E-2</v>
      </c>
      <c r="I13" s="9">
        <f t="shared" si="2"/>
        <v>3.5000000000000003E-2</v>
      </c>
      <c r="J13" s="9">
        <f t="shared" si="2"/>
        <v>3.5000000000000003E-2</v>
      </c>
      <c r="K13" s="9">
        <f t="shared" si="2"/>
        <v>3.5000000000000003E-2</v>
      </c>
      <c r="L13" s="9">
        <f t="shared" si="2"/>
        <v>3.5000000000000003E-2</v>
      </c>
    </row>
    <row r="14" spans="1:14" x14ac:dyDescent="0.25">
      <c r="A14" t="s">
        <v>2</v>
      </c>
      <c r="B14" s="1">
        <v>0.05</v>
      </c>
      <c r="C14" s="1">
        <f>B14</f>
        <v>0.05</v>
      </c>
      <c r="D14" s="1">
        <f t="shared" si="2"/>
        <v>0.05</v>
      </c>
      <c r="E14" s="1">
        <f t="shared" si="2"/>
        <v>0.05</v>
      </c>
      <c r="F14" s="9">
        <f t="shared" si="2"/>
        <v>0.05</v>
      </c>
      <c r="G14" s="9">
        <f t="shared" si="2"/>
        <v>0.05</v>
      </c>
      <c r="H14" s="9">
        <f t="shared" si="2"/>
        <v>0.05</v>
      </c>
      <c r="I14" s="9">
        <f t="shared" si="2"/>
        <v>0.05</v>
      </c>
      <c r="J14" s="9">
        <f t="shared" si="2"/>
        <v>0.05</v>
      </c>
      <c r="K14" s="9">
        <f t="shared" si="2"/>
        <v>0.05</v>
      </c>
      <c r="L14" s="9">
        <f t="shared" si="2"/>
        <v>0.05</v>
      </c>
    </row>
    <row r="15" spans="1:14" x14ac:dyDescent="0.25">
      <c r="B15" s="1"/>
      <c r="C15" s="1"/>
      <c r="D15" s="1"/>
      <c r="E15" s="1"/>
      <c r="F15" s="9"/>
      <c r="G15" s="9"/>
      <c r="H15" s="9"/>
    </row>
    <row r="16" spans="1:14" x14ac:dyDescent="0.25">
      <c r="A16" s="15" t="s">
        <v>10</v>
      </c>
      <c r="B16" s="2">
        <v>2017</v>
      </c>
      <c r="C16" s="2">
        <v>2018</v>
      </c>
      <c r="D16" s="2">
        <v>2019</v>
      </c>
      <c r="E16" s="2">
        <v>2020</v>
      </c>
      <c r="F16" s="2">
        <v>2021</v>
      </c>
      <c r="G16" s="2">
        <v>2022</v>
      </c>
      <c r="H16" s="2">
        <v>2023</v>
      </c>
      <c r="I16" s="2">
        <v>2024</v>
      </c>
      <c r="J16" s="2">
        <v>2025</v>
      </c>
      <c r="K16" s="2">
        <v>2026</v>
      </c>
      <c r="L16" s="2">
        <v>2027</v>
      </c>
    </row>
    <row r="17" spans="1:20" x14ac:dyDescent="0.25">
      <c r="A17" s="80" t="s">
        <v>15</v>
      </c>
      <c r="B17" s="29">
        <f>B7-B8+B18-B20</f>
        <v>1020</v>
      </c>
      <c r="C17" s="29">
        <f>B17+C18-C20-$B$8</f>
        <v>1040.4000000000001</v>
      </c>
      <c r="D17" s="29">
        <f>C17+D18-D20-$B$8</f>
        <v>1061.2080000000001</v>
      </c>
      <c r="E17" s="29">
        <f t="shared" ref="E17:K17" si="3">D17+E18-E20-$B$8</f>
        <v>1082.4321600000001</v>
      </c>
      <c r="F17" s="29">
        <f t="shared" si="3"/>
        <v>1104.0808032</v>
      </c>
      <c r="G17" s="29">
        <f t="shared" si="3"/>
        <v>1126.1624192639999</v>
      </c>
      <c r="H17" s="29">
        <f t="shared" si="3"/>
        <v>1148.68566764928</v>
      </c>
      <c r="I17" s="29">
        <f t="shared" si="3"/>
        <v>1171.6593810022657</v>
      </c>
      <c r="J17" s="29">
        <f t="shared" si="3"/>
        <v>1195.0925686223111</v>
      </c>
      <c r="K17" s="29">
        <f t="shared" si="3"/>
        <v>1218.9944199947577</v>
      </c>
      <c r="L17" s="29">
        <f>K17+L18-L20-$B$8</f>
        <v>1243.3743083946529</v>
      </c>
    </row>
    <row r="18" spans="1:20" x14ac:dyDescent="0.25">
      <c r="A18" s="80" t="s">
        <v>16</v>
      </c>
      <c r="B18" s="24">
        <f>B7*(B12/100)-B7+B19</f>
        <v>45</v>
      </c>
      <c r="C18" s="24">
        <f>C20+B17*(C12/B12)-B17+C19</f>
        <v>49.900000000000091</v>
      </c>
      <c r="D18" s="24">
        <f t="shared" ref="D18:L18" si="4">D20+C17*(D12/C12)-C17+D19</f>
        <v>55.298000000000002</v>
      </c>
      <c r="E18" s="24">
        <f t="shared" si="4"/>
        <v>61.243960000000015</v>
      </c>
      <c r="F18" s="24">
        <f t="shared" si="4"/>
        <v>67.792839199999889</v>
      </c>
      <c r="G18" s="24">
        <f t="shared" si="4"/>
        <v>75.005095984000036</v>
      </c>
      <c r="H18" s="24">
        <f t="shared" si="4"/>
        <v>82.947237903680161</v>
      </c>
      <c r="I18" s="24">
        <f t="shared" si="4"/>
        <v>91.692426661753643</v>
      </c>
      <c r="J18" s="24">
        <f t="shared" si="4"/>
        <v>101.32114359498883</v>
      </c>
      <c r="K18" s="24">
        <f t="shared" si="4"/>
        <v>111.92192170688872</v>
      </c>
      <c r="L18" s="24">
        <f t="shared" si="4"/>
        <v>123.5921509050263</v>
      </c>
      <c r="M18" s="25"/>
    </row>
    <row r="19" spans="1:20" x14ac:dyDescent="0.25">
      <c r="A19" s="80" t="s">
        <v>17</v>
      </c>
      <c r="B19" s="24">
        <v>25</v>
      </c>
      <c r="C19" s="24">
        <v>25</v>
      </c>
      <c r="D19" s="24">
        <v>25</v>
      </c>
      <c r="E19" s="24">
        <v>25</v>
      </c>
      <c r="F19" s="24">
        <v>25</v>
      </c>
      <c r="G19" s="24">
        <v>25</v>
      </c>
      <c r="H19" s="24">
        <v>25</v>
      </c>
      <c r="I19" s="24">
        <v>25</v>
      </c>
      <c r="J19" s="24">
        <v>25</v>
      </c>
      <c r="K19" s="24">
        <v>25</v>
      </c>
      <c r="L19" s="24">
        <v>25</v>
      </c>
      <c r="O19" s="25"/>
    </row>
    <row r="20" spans="1:20" x14ac:dyDescent="0.25">
      <c r="A20" s="80" t="s">
        <v>21</v>
      </c>
      <c r="B20" s="24">
        <v>0</v>
      </c>
      <c r="C20" s="24">
        <f>B18/10</f>
        <v>4.5</v>
      </c>
      <c r="D20" s="24">
        <f>(B18+C18)/10</f>
        <v>9.4900000000000091</v>
      </c>
      <c r="E20" s="24">
        <f>(B18+C18+D18)/10</f>
        <v>15.019800000000009</v>
      </c>
      <c r="F20" s="24">
        <f>(B18+C18+D18+E18)/10</f>
        <v>21.144196000000012</v>
      </c>
      <c r="G20" s="24">
        <f>(B18+C18+D18+E18+F18)/10</f>
        <v>27.923479919999998</v>
      </c>
      <c r="H20" s="24">
        <f>(E18+F18+G18+D18+C18+B18)/10</f>
        <v>35.423989518400006</v>
      </c>
      <c r="I20" s="24">
        <f>(F18+G18+H18+E18+D18+C18+B18)/10</f>
        <v>43.718713308768017</v>
      </c>
      <c r="J20" s="24">
        <f>(G18+H18+I18+F18+E18+D18+C18+B18)/10</f>
        <v>52.887955974943381</v>
      </c>
      <c r="K20" s="24">
        <f>(H18+I18+J18+G18+F18+E18+D18+C18+B18)/10</f>
        <v>63.020070334442266</v>
      </c>
      <c r="L20" s="24">
        <f>(I18+J18+K18+H18+G18+F18+E18+D18+C18+B18)/10</f>
        <v>74.212262505131136</v>
      </c>
      <c r="M20" s="25"/>
      <c r="O20" s="25"/>
    </row>
    <row r="21" spans="1:20" x14ac:dyDescent="0.25">
      <c r="A21" s="80" t="s">
        <v>18</v>
      </c>
      <c r="B21" s="28">
        <f>B18</f>
        <v>45</v>
      </c>
      <c r="C21" s="28">
        <f>B18+C18-C20</f>
        <v>90.400000000000091</v>
      </c>
      <c r="D21" s="28">
        <f>C21+D18-D20</f>
        <v>136.20800000000008</v>
      </c>
      <c r="E21" s="28">
        <f t="shared" ref="E21:K21" si="5">D21+E18-E20</f>
        <v>182.4321600000001</v>
      </c>
      <c r="F21" s="28">
        <f t="shared" si="5"/>
        <v>229.08080319999996</v>
      </c>
      <c r="G21" s="28">
        <f t="shared" si="5"/>
        <v>276.16241926400005</v>
      </c>
      <c r="H21" s="28">
        <f t="shared" si="5"/>
        <v>323.68566764928022</v>
      </c>
      <c r="I21" s="28">
        <f t="shared" si="5"/>
        <v>371.65938100226583</v>
      </c>
      <c r="J21" s="28">
        <f t="shared" si="5"/>
        <v>420.09256862231126</v>
      </c>
      <c r="K21" s="28">
        <f t="shared" si="5"/>
        <v>468.99441999475778</v>
      </c>
      <c r="L21" s="28">
        <f>K21+L18-L20</f>
        <v>518.37430839465299</v>
      </c>
      <c r="O21" s="25"/>
    </row>
    <row r="22" spans="1:20" x14ac:dyDescent="0.25">
      <c r="A22" s="80" t="s">
        <v>13</v>
      </c>
      <c r="B22" s="28">
        <f>B21</f>
        <v>45</v>
      </c>
      <c r="C22" s="28">
        <f t="shared" ref="C22:L22" si="6">B22*(C12/B12)+C18-C20</f>
        <v>91.300000000000097</v>
      </c>
      <c r="D22" s="28">
        <f t="shared" si="6"/>
        <v>138.93400000000008</v>
      </c>
      <c r="E22" s="28">
        <f t="shared" si="6"/>
        <v>187.9368400000001</v>
      </c>
      <c r="F22" s="28">
        <f t="shared" si="6"/>
        <v>238.34422000000001</v>
      </c>
      <c r="G22" s="28">
        <f t="shared" si="6"/>
        <v>290.1927204640001</v>
      </c>
      <c r="H22" s="28">
        <f t="shared" si="6"/>
        <v>343.51982325856028</v>
      </c>
      <c r="I22" s="28">
        <f t="shared" si="6"/>
        <v>398.3639330767171</v>
      </c>
      <c r="J22" s="28">
        <f t="shared" si="6"/>
        <v>454.76439935829688</v>
      </c>
      <c r="K22" s="28">
        <f t="shared" si="6"/>
        <v>512.76153871790927</v>
      </c>
      <c r="L22" s="28">
        <f t="shared" si="6"/>
        <v>572.39665789216269</v>
      </c>
      <c r="O22" s="25"/>
    </row>
    <row r="23" spans="1:20" x14ac:dyDescent="0.25"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20" ht="15" customHeight="1" x14ac:dyDescent="0.25">
      <c r="A24" s="84" t="s">
        <v>12</v>
      </c>
      <c r="B24" s="84"/>
      <c r="C24" s="84"/>
      <c r="D24" s="84"/>
      <c r="E24" s="84"/>
      <c r="F24" s="84"/>
      <c r="G24" s="84"/>
      <c r="H24" s="14"/>
    </row>
    <row r="25" spans="1:20" x14ac:dyDescent="0.25">
      <c r="A25" s="84"/>
      <c r="B25" s="84"/>
      <c r="C25" s="84"/>
      <c r="D25" s="84"/>
      <c r="E25" s="84"/>
      <c r="F25" s="84"/>
      <c r="G25" s="84"/>
      <c r="H25" s="14"/>
    </row>
    <row r="26" spans="1:20" x14ac:dyDescent="0.25">
      <c r="A26" s="23"/>
      <c r="B26" s="23"/>
      <c r="C26" s="23"/>
      <c r="D26" s="23"/>
      <c r="E26" s="23"/>
      <c r="F26" s="23"/>
      <c r="G26" s="23"/>
      <c r="H26" s="14"/>
    </row>
    <row r="27" spans="1:20" x14ac:dyDescent="0.25">
      <c r="A27" s="12"/>
    </row>
    <row r="28" spans="1:20" s="11" customFormat="1" x14ac:dyDescent="0.25"/>
    <row r="30" spans="1:20" x14ac:dyDescent="0.25">
      <c r="A30" s="15" t="s">
        <v>20</v>
      </c>
      <c r="B30" s="3">
        <v>2017</v>
      </c>
      <c r="C30" s="3">
        <v>2018</v>
      </c>
      <c r="D30" s="3">
        <v>2019</v>
      </c>
      <c r="E30" s="3">
        <v>2020</v>
      </c>
      <c r="F30" s="4">
        <v>2021</v>
      </c>
      <c r="G30" s="48">
        <v>2022</v>
      </c>
      <c r="H30" s="10">
        <v>2023</v>
      </c>
      <c r="I30" s="10">
        <v>2024</v>
      </c>
      <c r="J30" s="10">
        <v>2025</v>
      </c>
      <c r="K30" s="21">
        <v>2026</v>
      </c>
      <c r="L30" s="49">
        <v>2027</v>
      </c>
    </row>
    <row r="31" spans="1:20" x14ac:dyDescent="0.25">
      <c r="A31" s="26" t="s">
        <v>14</v>
      </c>
      <c r="B31" s="42">
        <f>B7*(B12/100)</f>
        <v>1020</v>
      </c>
      <c r="C31" s="42">
        <f>B31*(C12/B12)</f>
        <v>1040.4000000000001</v>
      </c>
      <c r="D31" s="42">
        <f>C31*(D12/C12)</f>
        <v>1061.2080000000001</v>
      </c>
      <c r="E31" s="42">
        <f>D31*(E12/D12)</f>
        <v>1082.4321600000001</v>
      </c>
      <c r="F31" s="43">
        <f>E31*(F12/E12)</f>
        <v>1104.0808032</v>
      </c>
      <c r="G31" s="44">
        <f>(B17*(G12/B12)+C17*(G12/C12)+D17*(G12/D12)+E17*(G12/E12)+F17*(G12/F12))/5</f>
        <v>1126.1624192640002</v>
      </c>
      <c r="H31" s="45">
        <f>G31*H12/G12</f>
        <v>1148.6856676492803</v>
      </c>
      <c r="I31" s="45">
        <f>H31*I12/H12</f>
        <v>1171.6593810022659</v>
      </c>
      <c r="J31" s="45">
        <f>I31*J12/I12</f>
        <v>1195.0925686223111</v>
      </c>
      <c r="K31" s="46">
        <f>J31*K12/J12</f>
        <v>1218.9944199947572</v>
      </c>
      <c r="L31" s="42">
        <f>(G17*(L12/G12)+H17*(L12/H12)+I17*(L12/I12)+J17*(L12/J12)+K17*(L12/K12))/5</f>
        <v>1243.3743083946524</v>
      </c>
      <c r="N31" s="47"/>
      <c r="O31" s="47"/>
      <c r="P31" s="47"/>
      <c r="Q31" s="47"/>
      <c r="R31" s="47"/>
      <c r="S31" s="47"/>
      <c r="T31" s="47"/>
    </row>
    <row r="32" spans="1:20" x14ac:dyDescent="0.25">
      <c r="A32" s="36" t="s">
        <v>0</v>
      </c>
      <c r="B32" s="8">
        <f>B7-B8</f>
        <v>975</v>
      </c>
      <c r="C32" s="8">
        <f t="shared" ref="C32:L32" si="7">B32-$B8</f>
        <v>950</v>
      </c>
      <c r="D32" s="8">
        <f t="shared" si="7"/>
        <v>925</v>
      </c>
      <c r="E32" s="8">
        <f t="shared" si="7"/>
        <v>900</v>
      </c>
      <c r="F32" s="6">
        <f t="shared" si="7"/>
        <v>875</v>
      </c>
      <c r="G32" s="19">
        <f t="shared" si="7"/>
        <v>850</v>
      </c>
      <c r="H32" s="20">
        <f t="shared" si="7"/>
        <v>825</v>
      </c>
      <c r="I32" s="20">
        <f t="shared" si="7"/>
        <v>800</v>
      </c>
      <c r="J32" s="20">
        <f t="shared" si="7"/>
        <v>775</v>
      </c>
      <c r="K32" s="22">
        <f t="shared" si="7"/>
        <v>750</v>
      </c>
      <c r="L32" s="8">
        <f t="shared" si="7"/>
        <v>725</v>
      </c>
      <c r="N32" s="47"/>
      <c r="O32" s="47"/>
      <c r="P32" s="47"/>
      <c r="Q32" s="47"/>
      <c r="R32" s="47"/>
      <c r="S32" s="47"/>
      <c r="T32" s="47"/>
    </row>
    <row r="33" spans="1:12" x14ac:dyDescent="0.25">
      <c r="A33" s="3" t="s">
        <v>1</v>
      </c>
      <c r="B33" s="37">
        <f>B31-B32</f>
        <v>45</v>
      </c>
      <c r="C33" s="37">
        <f t="shared" ref="C33:F33" si="8">C31-C32</f>
        <v>90.400000000000091</v>
      </c>
      <c r="D33" s="37">
        <f>D31-D32</f>
        <v>136.20800000000008</v>
      </c>
      <c r="E33" s="37">
        <f t="shared" si="8"/>
        <v>182.43216000000007</v>
      </c>
      <c r="F33" s="38">
        <f t="shared" si="8"/>
        <v>229.08080319999999</v>
      </c>
      <c r="G33" s="39">
        <f>G31-G32</f>
        <v>276.16241926400016</v>
      </c>
      <c r="H33" s="40">
        <f>H31-H32</f>
        <v>323.68566764928028</v>
      </c>
      <c r="I33" s="40">
        <f t="shared" ref="I33:L33" si="9">I31-I32</f>
        <v>371.65938100226595</v>
      </c>
      <c r="J33" s="40">
        <f t="shared" si="9"/>
        <v>420.09256862231109</v>
      </c>
      <c r="K33" s="41">
        <f t="shared" si="9"/>
        <v>468.99441999475721</v>
      </c>
      <c r="L33" s="37">
        <f t="shared" si="9"/>
        <v>518.37430839465242</v>
      </c>
    </row>
    <row r="34" spans="1:12" x14ac:dyDescent="0.25">
      <c r="A34" s="17" t="s">
        <v>3</v>
      </c>
      <c r="B34" s="30">
        <f t="shared" ref="B34:L34" si="10">B32*B13+B33*B14</f>
        <v>36.375</v>
      </c>
      <c r="C34" s="30">
        <f t="shared" si="10"/>
        <v>37.770000000000003</v>
      </c>
      <c r="D34" s="30">
        <f t="shared" si="10"/>
        <v>39.185400000000001</v>
      </c>
      <c r="E34" s="30">
        <f t="shared" si="10"/>
        <v>40.621608000000009</v>
      </c>
      <c r="F34" s="31">
        <f t="shared" si="10"/>
        <v>42.079040160000005</v>
      </c>
      <c r="G34" s="32">
        <f t="shared" si="10"/>
        <v>43.558120963200011</v>
      </c>
      <c r="H34" s="33">
        <f t="shared" si="10"/>
        <v>45.059283382464017</v>
      </c>
      <c r="I34" s="33">
        <f t="shared" si="10"/>
        <v>46.582969050113306</v>
      </c>
      <c r="J34" s="33">
        <f t="shared" si="10"/>
        <v>48.129628431115563</v>
      </c>
      <c r="K34" s="34">
        <f t="shared" si="10"/>
        <v>49.699720999737863</v>
      </c>
      <c r="L34" s="35">
        <f t="shared" si="10"/>
        <v>51.293715419732621</v>
      </c>
    </row>
    <row r="36" spans="1:12" x14ac:dyDescent="0.2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</row>
    <row r="37" spans="1:12" x14ac:dyDescent="0.25">
      <c r="B37" s="7"/>
    </row>
    <row r="38" spans="1:12" x14ac:dyDescent="0.25">
      <c r="B38" s="18"/>
      <c r="C38" s="18"/>
    </row>
    <row r="39" spans="1:12" x14ac:dyDescent="0.25">
      <c r="B39" s="18"/>
    </row>
  </sheetData>
  <mergeCells count="1">
    <mergeCell ref="A24:G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workbookViewId="0">
      <selection activeCell="N1" sqref="N1"/>
    </sheetView>
  </sheetViews>
  <sheetFormatPr defaultRowHeight="15" x14ac:dyDescent="0.25"/>
  <cols>
    <col min="1" max="1" width="66.7109375" customWidth="1"/>
    <col min="2" max="2" width="11.5703125" bestFit="1" customWidth="1"/>
    <col min="14" max="14" width="10.5703125" customWidth="1"/>
  </cols>
  <sheetData>
    <row r="1" spans="1:14" ht="18.75" x14ac:dyDescent="0.3">
      <c r="A1" s="13" t="s">
        <v>26</v>
      </c>
      <c r="N1" s="83">
        <v>42300</v>
      </c>
    </row>
    <row r="3" spans="1:14" ht="15.75" x14ac:dyDescent="0.25">
      <c r="A3" s="16" t="s">
        <v>5</v>
      </c>
    </row>
    <row r="4" spans="1:14" x14ac:dyDescent="0.25">
      <c r="A4" s="17" t="s">
        <v>19</v>
      </c>
    </row>
    <row r="5" spans="1:14" x14ac:dyDescent="0.25">
      <c r="A5" s="17"/>
    </row>
    <row r="6" spans="1:14" x14ac:dyDescent="0.25">
      <c r="A6" s="15" t="s">
        <v>11</v>
      </c>
    </row>
    <row r="7" spans="1:14" x14ac:dyDescent="0.25">
      <c r="A7" t="s">
        <v>6</v>
      </c>
      <c r="B7">
        <v>1000</v>
      </c>
    </row>
    <row r="8" spans="1:14" x14ac:dyDescent="0.25">
      <c r="A8" s="47" t="s">
        <v>7</v>
      </c>
      <c r="B8" s="47">
        <f>B7/40</f>
        <v>25</v>
      </c>
    </row>
    <row r="10" spans="1:14" x14ac:dyDescent="0.25">
      <c r="A10" s="15" t="s">
        <v>9</v>
      </c>
    </row>
    <row r="11" spans="1:14" x14ac:dyDescent="0.25">
      <c r="A11" s="2"/>
      <c r="B11" s="2">
        <v>2017</v>
      </c>
      <c r="C11" s="2">
        <v>2018</v>
      </c>
      <c r="D11" s="2">
        <v>2019</v>
      </c>
      <c r="E11" s="2">
        <v>2020</v>
      </c>
      <c r="F11" s="2">
        <v>2021</v>
      </c>
      <c r="G11" s="2">
        <v>2022</v>
      </c>
      <c r="H11" s="2">
        <v>2023</v>
      </c>
      <c r="I11" s="2">
        <v>2024</v>
      </c>
      <c r="J11" s="2">
        <v>2025</v>
      </c>
      <c r="K11" s="2">
        <v>2026</v>
      </c>
      <c r="L11" s="2">
        <v>2027</v>
      </c>
    </row>
    <row r="12" spans="1:14" x14ac:dyDescent="0.25">
      <c r="A12" t="s">
        <v>4</v>
      </c>
      <c r="B12" s="76">
        <v>100</v>
      </c>
      <c r="C12" s="76">
        <v>100</v>
      </c>
      <c r="D12" s="76">
        <v>100</v>
      </c>
      <c r="E12" s="76">
        <v>100</v>
      </c>
      <c r="F12" s="76">
        <v>100</v>
      </c>
      <c r="G12" s="76">
        <v>100</v>
      </c>
      <c r="H12" s="76">
        <v>100</v>
      </c>
      <c r="I12" s="76">
        <v>100</v>
      </c>
      <c r="J12" s="76">
        <v>100</v>
      </c>
      <c r="K12" s="76">
        <v>100</v>
      </c>
      <c r="L12" s="76">
        <v>100</v>
      </c>
    </row>
    <row r="13" spans="1:14" ht="30" x14ac:dyDescent="0.25">
      <c r="A13" s="14" t="s">
        <v>8</v>
      </c>
      <c r="B13" s="1">
        <v>3.5000000000000003E-2</v>
      </c>
      <c r="C13" s="1">
        <f>B13</f>
        <v>3.5000000000000003E-2</v>
      </c>
      <c r="D13" s="1">
        <f t="shared" ref="D13:L14" si="0">C13</f>
        <v>3.5000000000000003E-2</v>
      </c>
      <c r="E13" s="1">
        <f t="shared" si="0"/>
        <v>3.5000000000000003E-2</v>
      </c>
      <c r="F13" s="9">
        <f t="shared" si="0"/>
        <v>3.5000000000000003E-2</v>
      </c>
      <c r="G13" s="9">
        <f t="shared" si="0"/>
        <v>3.5000000000000003E-2</v>
      </c>
      <c r="H13" s="9">
        <f t="shared" si="0"/>
        <v>3.5000000000000003E-2</v>
      </c>
      <c r="I13" s="9">
        <f t="shared" si="0"/>
        <v>3.5000000000000003E-2</v>
      </c>
      <c r="J13" s="9">
        <f t="shared" si="0"/>
        <v>3.5000000000000003E-2</v>
      </c>
      <c r="K13" s="9">
        <f t="shared" si="0"/>
        <v>3.5000000000000003E-2</v>
      </c>
      <c r="L13" s="9">
        <f t="shared" si="0"/>
        <v>3.5000000000000003E-2</v>
      </c>
    </row>
    <row r="14" spans="1:14" x14ac:dyDescent="0.25">
      <c r="A14" t="s">
        <v>2</v>
      </c>
      <c r="B14" s="1">
        <v>0.05</v>
      </c>
      <c r="C14" s="1">
        <f>B14</f>
        <v>0.05</v>
      </c>
      <c r="D14" s="1">
        <f t="shared" si="0"/>
        <v>0.05</v>
      </c>
      <c r="E14" s="1">
        <f t="shared" si="0"/>
        <v>0.05</v>
      </c>
      <c r="F14" s="9">
        <f t="shared" si="0"/>
        <v>0.05</v>
      </c>
      <c r="G14" s="9">
        <f t="shared" si="0"/>
        <v>0.05</v>
      </c>
      <c r="H14" s="9">
        <f t="shared" si="0"/>
        <v>0.05</v>
      </c>
      <c r="I14" s="9">
        <f t="shared" si="0"/>
        <v>0.05</v>
      </c>
      <c r="J14" s="9">
        <f t="shared" si="0"/>
        <v>0.05</v>
      </c>
      <c r="K14" s="9">
        <f t="shared" si="0"/>
        <v>0.05</v>
      </c>
      <c r="L14" s="9">
        <f t="shared" si="0"/>
        <v>0.05</v>
      </c>
    </row>
    <row r="15" spans="1:14" x14ac:dyDescent="0.25">
      <c r="B15" s="1"/>
      <c r="C15" s="1"/>
      <c r="D15" s="1"/>
      <c r="E15" s="1"/>
      <c r="F15" s="9"/>
      <c r="G15" s="9"/>
      <c r="H15" s="9"/>
    </row>
    <row r="16" spans="1:14" x14ac:dyDescent="0.25">
      <c r="A16" s="15" t="s">
        <v>10</v>
      </c>
      <c r="B16" s="2">
        <v>2017</v>
      </c>
      <c r="C16" s="2">
        <v>2018</v>
      </c>
      <c r="D16" s="2">
        <v>2019</v>
      </c>
      <c r="E16" s="2">
        <v>2020</v>
      </c>
      <c r="F16" s="2">
        <v>2021</v>
      </c>
      <c r="G16" s="2">
        <v>2022</v>
      </c>
      <c r="H16" s="2">
        <v>2023</v>
      </c>
      <c r="I16" s="2">
        <v>2024</v>
      </c>
      <c r="J16" s="2">
        <v>2025</v>
      </c>
      <c r="K16" s="2">
        <v>2026</v>
      </c>
      <c r="L16" s="2">
        <v>2027</v>
      </c>
    </row>
    <row r="17" spans="1:20" x14ac:dyDescent="0.25">
      <c r="A17" s="80" t="s">
        <v>15</v>
      </c>
      <c r="B17" s="54">
        <f>B7-B8+B18-B20</f>
        <v>1000</v>
      </c>
      <c r="C17" s="54">
        <f>B17+C18-C20-$B$8</f>
        <v>1000</v>
      </c>
      <c r="D17" s="54">
        <f>C17+D18-D20-$B$8</f>
        <v>1000</v>
      </c>
      <c r="E17" s="54">
        <f t="shared" ref="E17:K17" si="1">D17+E18-E20-$B$8</f>
        <v>1000</v>
      </c>
      <c r="F17" s="54">
        <f t="shared" si="1"/>
        <v>1000</v>
      </c>
      <c r="G17" s="54">
        <f t="shared" si="1"/>
        <v>999.99999999999977</v>
      </c>
      <c r="H17" s="54">
        <f t="shared" si="1"/>
        <v>999.99999999999977</v>
      </c>
      <c r="I17" s="54">
        <f t="shared" si="1"/>
        <v>999.99999999999977</v>
      </c>
      <c r="J17" s="54">
        <f t="shared" si="1"/>
        <v>999.99999999999977</v>
      </c>
      <c r="K17" s="54">
        <f t="shared" si="1"/>
        <v>999.99999999999977</v>
      </c>
      <c r="L17" s="54">
        <f>K17+L18-L20-$B$8</f>
        <v>999.99999999999977</v>
      </c>
    </row>
    <row r="18" spans="1:20" x14ac:dyDescent="0.25">
      <c r="A18" s="80" t="s">
        <v>16</v>
      </c>
      <c r="B18" s="24">
        <f>B7*(B12/100)-B7+B19</f>
        <v>25</v>
      </c>
      <c r="C18" s="24">
        <f t="shared" ref="C18:L18" si="2">C20+B17*(C12/B12)-B17+C19</f>
        <v>27.5</v>
      </c>
      <c r="D18" s="24">
        <f t="shared" si="2"/>
        <v>30.25</v>
      </c>
      <c r="E18" s="24">
        <f t="shared" si="2"/>
        <v>33.274999999999977</v>
      </c>
      <c r="F18" s="24">
        <f t="shared" si="2"/>
        <v>36.602499999999964</v>
      </c>
      <c r="G18" s="24">
        <f t="shared" si="2"/>
        <v>40.262749999999983</v>
      </c>
      <c r="H18" s="24">
        <f t="shared" si="2"/>
        <v>44.289025000000038</v>
      </c>
      <c r="I18" s="24">
        <f t="shared" si="2"/>
        <v>48.717927499999973</v>
      </c>
      <c r="J18" s="24">
        <f t="shared" si="2"/>
        <v>53.589720250000028</v>
      </c>
      <c r="K18" s="24">
        <f t="shared" si="2"/>
        <v>58.948692274999985</v>
      </c>
      <c r="L18" s="24">
        <f t="shared" si="2"/>
        <v>64.843561502500052</v>
      </c>
      <c r="M18" s="25"/>
    </row>
    <row r="19" spans="1:20" x14ac:dyDescent="0.25">
      <c r="A19" s="80" t="s">
        <v>17</v>
      </c>
      <c r="B19" s="24">
        <v>25</v>
      </c>
      <c r="C19" s="24">
        <v>25</v>
      </c>
      <c r="D19" s="24">
        <v>25</v>
      </c>
      <c r="E19" s="24">
        <v>25</v>
      </c>
      <c r="F19" s="24">
        <v>25</v>
      </c>
      <c r="G19" s="24">
        <v>25</v>
      </c>
      <c r="H19" s="24">
        <v>25</v>
      </c>
      <c r="I19" s="24">
        <v>25</v>
      </c>
      <c r="J19" s="24">
        <v>25</v>
      </c>
      <c r="K19" s="24">
        <v>25</v>
      </c>
      <c r="L19" s="24">
        <v>25</v>
      </c>
      <c r="O19" s="25"/>
    </row>
    <row r="20" spans="1:20" x14ac:dyDescent="0.25">
      <c r="A20" s="80" t="s">
        <v>21</v>
      </c>
      <c r="B20" s="24">
        <v>0</v>
      </c>
      <c r="C20" s="24">
        <f>B18/10</f>
        <v>2.5</v>
      </c>
      <c r="D20" s="24">
        <f>(B18+C18)/10</f>
        <v>5.25</v>
      </c>
      <c r="E20" s="24">
        <f>(B18+C18+D18)/10</f>
        <v>8.2750000000000004</v>
      </c>
      <c r="F20" s="24">
        <f>(B18+C18+D18+E18)/10</f>
        <v>11.602499999999997</v>
      </c>
      <c r="G20" s="24">
        <f>(B18+C18+D18+E18+F18)/10</f>
        <v>15.262749999999993</v>
      </c>
      <c r="H20" s="24">
        <f>(E18+F18+G18+D18+C18+B18)/10</f>
        <v>19.289024999999992</v>
      </c>
      <c r="I20" s="24">
        <f>(F18+G18+H18+E18+D18+C18+B18)/10</f>
        <v>23.717927499999995</v>
      </c>
      <c r="J20" s="24">
        <f>(G18+H18+I18+F18+E18+D18+C18+B18)/10</f>
        <v>28.589720249999992</v>
      </c>
      <c r="K20" s="24">
        <f>(H18+I18+J18+G18+F18+E18+D18+C18+B18)/10</f>
        <v>33.948692274999999</v>
      </c>
      <c r="L20" s="24">
        <f>(I18+J18+K18+H18+G18+F18+E18+D18+C18+B18)/10</f>
        <v>39.843561502499995</v>
      </c>
      <c r="M20" s="25"/>
      <c r="O20" s="25"/>
    </row>
    <row r="21" spans="1:20" x14ac:dyDescent="0.25">
      <c r="A21" s="80" t="s">
        <v>18</v>
      </c>
      <c r="B21" s="56">
        <f>B18</f>
        <v>25</v>
      </c>
      <c r="C21" s="56">
        <f>B18+C18-C20</f>
        <v>50</v>
      </c>
      <c r="D21" s="56">
        <f>C21+D18-D20</f>
        <v>75</v>
      </c>
      <c r="E21" s="56">
        <f t="shared" ref="E21:K21" si="3">D21+E18-E20</f>
        <v>99.999999999999972</v>
      </c>
      <c r="F21" s="56">
        <f t="shared" si="3"/>
        <v>124.99999999999994</v>
      </c>
      <c r="G21" s="56">
        <f t="shared" si="3"/>
        <v>149.99999999999994</v>
      </c>
      <c r="H21" s="56">
        <f t="shared" si="3"/>
        <v>175</v>
      </c>
      <c r="I21" s="56">
        <f t="shared" si="3"/>
        <v>199.99999999999997</v>
      </c>
      <c r="J21" s="56">
        <f t="shared" si="3"/>
        <v>225</v>
      </c>
      <c r="K21" s="56">
        <f t="shared" si="3"/>
        <v>250</v>
      </c>
      <c r="L21" s="56">
        <f>K21+L18-L20</f>
        <v>275.00000000000006</v>
      </c>
      <c r="O21" s="25"/>
    </row>
    <row r="22" spans="1:20" x14ac:dyDescent="0.25">
      <c r="A22" s="80" t="s">
        <v>13</v>
      </c>
      <c r="B22" s="56">
        <f>B21</f>
        <v>25</v>
      </c>
      <c r="C22" s="56">
        <f t="shared" ref="C22:L22" si="4">B22*(C12/B12)+C18-C20</f>
        <v>50</v>
      </c>
      <c r="D22" s="56">
        <f t="shared" si="4"/>
        <v>75</v>
      </c>
      <c r="E22" s="56">
        <f t="shared" si="4"/>
        <v>99.999999999999972</v>
      </c>
      <c r="F22" s="56">
        <f t="shared" si="4"/>
        <v>124.99999999999994</v>
      </c>
      <c r="G22" s="56">
        <f t="shared" si="4"/>
        <v>149.99999999999994</v>
      </c>
      <c r="H22" s="56">
        <f t="shared" si="4"/>
        <v>175</v>
      </c>
      <c r="I22" s="56">
        <f t="shared" si="4"/>
        <v>199.99999999999997</v>
      </c>
      <c r="J22" s="56">
        <f t="shared" si="4"/>
        <v>225</v>
      </c>
      <c r="K22" s="56">
        <f t="shared" si="4"/>
        <v>250</v>
      </c>
      <c r="L22" s="56">
        <f t="shared" si="4"/>
        <v>275.00000000000006</v>
      </c>
      <c r="O22" s="25"/>
    </row>
    <row r="23" spans="1:20" x14ac:dyDescent="0.25">
      <c r="A23" s="50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O23" s="25"/>
    </row>
    <row r="24" spans="1:20" x14ac:dyDescent="0.25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</row>
    <row r="25" spans="1:20" ht="15" customHeight="1" x14ac:dyDescent="0.25">
      <c r="A25" s="84" t="s">
        <v>12</v>
      </c>
      <c r="B25" s="84"/>
      <c r="C25" s="84"/>
      <c r="D25" s="84"/>
      <c r="E25" s="84"/>
      <c r="F25" s="84"/>
      <c r="G25" s="84"/>
      <c r="H25" s="14"/>
    </row>
    <row r="26" spans="1:20" x14ac:dyDescent="0.25">
      <c r="A26" s="84"/>
      <c r="B26" s="84"/>
      <c r="C26" s="84"/>
      <c r="D26" s="84"/>
      <c r="E26" s="84"/>
      <c r="F26" s="84"/>
      <c r="G26" s="84"/>
      <c r="H26" s="14"/>
    </row>
    <row r="27" spans="1:20" x14ac:dyDescent="0.25">
      <c r="A27" s="74"/>
      <c r="B27" s="74"/>
      <c r="C27" s="74"/>
      <c r="D27" s="74"/>
      <c r="E27" s="74"/>
      <c r="F27" s="74"/>
      <c r="G27" s="74"/>
      <c r="H27" s="14"/>
    </row>
    <row r="28" spans="1:20" x14ac:dyDescent="0.25">
      <c r="A28" s="12"/>
    </row>
    <row r="29" spans="1:20" s="11" customFormat="1" x14ac:dyDescent="0.25"/>
    <row r="31" spans="1:20" x14ac:dyDescent="0.25">
      <c r="A31" s="15" t="s">
        <v>20</v>
      </c>
      <c r="B31" s="3">
        <v>2017</v>
      </c>
      <c r="C31" s="3">
        <v>2018</v>
      </c>
      <c r="D31" s="3">
        <v>2019</v>
      </c>
      <c r="E31" s="3">
        <v>2020</v>
      </c>
      <c r="F31" s="4">
        <v>2021</v>
      </c>
      <c r="G31" s="48">
        <v>2022</v>
      </c>
      <c r="H31" s="10">
        <v>2023</v>
      </c>
      <c r="I31" s="10">
        <v>2024</v>
      </c>
      <c r="J31" s="10">
        <v>2025</v>
      </c>
      <c r="K31" s="21">
        <v>2026</v>
      </c>
      <c r="L31" s="49">
        <v>2027</v>
      </c>
    </row>
    <row r="32" spans="1:20" x14ac:dyDescent="0.25">
      <c r="A32" s="26" t="s">
        <v>14</v>
      </c>
      <c r="B32" s="60">
        <f>B7*(B12/100)</f>
        <v>1000</v>
      </c>
      <c r="C32" s="60">
        <f>B32*(C12/B12)</f>
        <v>1000</v>
      </c>
      <c r="D32" s="60">
        <f>C32*(D12/C12)</f>
        <v>1000</v>
      </c>
      <c r="E32" s="60">
        <f>D32*(E12/D12)</f>
        <v>1000</v>
      </c>
      <c r="F32" s="77">
        <f>E32*(F12/E12)</f>
        <v>1000</v>
      </c>
      <c r="G32" s="57">
        <f>(B17*(G12/B12)+C17*(G12/C12)+D17*(G12/D12)+E17*(G12/E12)+F17*(G12/F12))/5</f>
        <v>1000</v>
      </c>
      <c r="H32" s="58">
        <f>G32*H12/G12</f>
        <v>1000</v>
      </c>
      <c r="I32" s="58">
        <f>H32*I12/H12</f>
        <v>1000</v>
      </c>
      <c r="J32" s="58">
        <f>I32*J12/I12</f>
        <v>1000</v>
      </c>
      <c r="K32" s="59">
        <f>J32*K12/J12</f>
        <v>1000</v>
      </c>
      <c r="L32" s="60">
        <f>(G17*(L12/G12)+H17*(L12/H12)+I17*(L12/I12)+J17*(L12/J12)+K17*(L12/K12))/5</f>
        <v>999.99999999999977</v>
      </c>
      <c r="N32" s="47"/>
      <c r="O32" s="47"/>
      <c r="P32" s="47"/>
      <c r="Q32" s="47"/>
      <c r="R32" s="47"/>
      <c r="S32" s="47"/>
      <c r="T32" s="47"/>
    </row>
    <row r="33" spans="1:20" x14ac:dyDescent="0.25">
      <c r="A33" s="36" t="s">
        <v>0</v>
      </c>
      <c r="B33" s="8">
        <f>B7-B8</f>
        <v>975</v>
      </c>
      <c r="C33" s="8">
        <f t="shared" ref="C33:L33" si="5">B33-$B8</f>
        <v>950</v>
      </c>
      <c r="D33" s="8">
        <f t="shared" si="5"/>
        <v>925</v>
      </c>
      <c r="E33" s="8">
        <f t="shared" si="5"/>
        <v>900</v>
      </c>
      <c r="F33" s="6">
        <f t="shared" si="5"/>
        <v>875</v>
      </c>
      <c r="G33" s="19">
        <f t="shared" si="5"/>
        <v>850</v>
      </c>
      <c r="H33" s="20">
        <f t="shared" si="5"/>
        <v>825</v>
      </c>
      <c r="I33" s="20">
        <f t="shared" si="5"/>
        <v>800</v>
      </c>
      <c r="J33" s="20">
        <f t="shared" si="5"/>
        <v>775</v>
      </c>
      <c r="K33" s="22">
        <f t="shared" si="5"/>
        <v>750</v>
      </c>
      <c r="L33" s="8">
        <f t="shared" si="5"/>
        <v>725</v>
      </c>
      <c r="N33" s="47"/>
      <c r="O33" s="47"/>
      <c r="P33" s="47"/>
      <c r="Q33" s="47"/>
      <c r="R33" s="47"/>
      <c r="S33" s="47"/>
      <c r="T33" s="47"/>
    </row>
    <row r="34" spans="1:20" x14ac:dyDescent="0.25">
      <c r="A34" s="3" t="s">
        <v>1</v>
      </c>
      <c r="B34" s="64">
        <f>B32-B33</f>
        <v>25</v>
      </c>
      <c r="C34" s="64">
        <f t="shared" ref="C34:F34" si="6">C32-C33</f>
        <v>50</v>
      </c>
      <c r="D34" s="64">
        <f>D32-D33</f>
        <v>75</v>
      </c>
      <c r="E34" s="64">
        <f t="shared" si="6"/>
        <v>100</v>
      </c>
      <c r="F34" s="78">
        <f t="shared" si="6"/>
        <v>125</v>
      </c>
      <c r="G34" s="61">
        <f>G32-G33</f>
        <v>150</v>
      </c>
      <c r="H34" s="62">
        <f>H32-H33</f>
        <v>175</v>
      </c>
      <c r="I34" s="62">
        <f t="shared" ref="I34:L34" si="7">I32-I33</f>
        <v>200</v>
      </c>
      <c r="J34" s="62">
        <f t="shared" si="7"/>
        <v>225</v>
      </c>
      <c r="K34" s="63">
        <f t="shared" si="7"/>
        <v>250</v>
      </c>
      <c r="L34" s="64">
        <f t="shared" si="7"/>
        <v>274.99999999999977</v>
      </c>
    </row>
    <row r="35" spans="1:20" x14ac:dyDescent="0.25">
      <c r="A35" s="17" t="s">
        <v>3</v>
      </c>
      <c r="B35" s="71">
        <f t="shared" ref="B35:L35" si="8">B33*B13+B34*B14</f>
        <v>35.375</v>
      </c>
      <c r="C35" s="71">
        <f t="shared" si="8"/>
        <v>35.75</v>
      </c>
      <c r="D35" s="71">
        <f t="shared" si="8"/>
        <v>36.125</v>
      </c>
      <c r="E35" s="71">
        <f t="shared" si="8"/>
        <v>36.5</v>
      </c>
      <c r="F35" s="72">
        <f t="shared" si="8"/>
        <v>36.875</v>
      </c>
      <c r="G35" s="65">
        <f t="shared" si="8"/>
        <v>37.25</v>
      </c>
      <c r="H35" s="66">
        <f t="shared" si="8"/>
        <v>37.625</v>
      </c>
      <c r="I35" s="66">
        <f t="shared" si="8"/>
        <v>38</v>
      </c>
      <c r="J35" s="66">
        <f t="shared" si="8"/>
        <v>38.375</v>
      </c>
      <c r="K35" s="67">
        <f t="shared" si="8"/>
        <v>38.75</v>
      </c>
      <c r="L35" s="68">
        <f t="shared" si="8"/>
        <v>39.124999999999993</v>
      </c>
    </row>
    <row r="36" spans="1:20" x14ac:dyDescent="0.25">
      <c r="B36" s="7"/>
    </row>
    <row r="37" spans="1:20" x14ac:dyDescent="0.25">
      <c r="B37" s="18"/>
      <c r="C37" s="18"/>
    </row>
    <row r="38" spans="1:20" x14ac:dyDescent="0.25">
      <c r="B38" s="18"/>
    </row>
  </sheetData>
  <mergeCells count="1">
    <mergeCell ref="A25:G2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zoomScaleNormal="100" workbookViewId="0">
      <selection activeCell="A40" sqref="A40"/>
    </sheetView>
  </sheetViews>
  <sheetFormatPr defaultRowHeight="15" x14ac:dyDescent="0.25"/>
  <cols>
    <col min="1" max="1" width="66.7109375" customWidth="1"/>
    <col min="2" max="2" width="11.5703125" bestFit="1" customWidth="1"/>
    <col min="14" max="14" width="10.5703125" customWidth="1"/>
  </cols>
  <sheetData>
    <row r="1" spans="1:14" ht="18.75" x14ac:dyDescent="0.3">
      <c r="A1" s="13" t="s">
        <v>25</v>
      </c>
      <c r="N1" s="83">
        <v>42300</v>
      </c>
    </row>
    <row r="3" spans="1:14" ht="15.75" x14ac:dyDescent="0.25">
      <c r="A3" s="16" t="s">
        <v>5</v>
      </c>
    </row>
    <row r="4" spans="1:14" x14ac:dyDescent="0.25">
      <c r="A4" s="17" t="s">
        <v>19</v>
      </c>
    </row>
    <row r="5" spans="1:14" x14ac:dyDescent="0.25">
      <c r="A5" s="17"/>
    </row>
    <row r="6" spans="1:14" x14ac:dyDescent="0.25">
      <c r="A6" s="15" t="s">
        <v>11</v>
      </c>
    </row>
    <row r="7" spans="1:14" x14ac:dyDescent="0.25">
      <c r="A7" t="s">
        <v>6</v>
      </c>
      <c r="B7">
        <v>1000</v>
      </c>
    </row>
    <row r="8" spans="1:14" x14ac:dyDescent="0.25">
      <c r="A8" s="47" t="s">
        <v>7</v>
      </c>
      <c r="B8" s="47">
        <f>B7/40</f>
        <v>25</v>
      </c>
    </row>
    <row r="10" spans="1:14" x14ac:dyDescent="0.25">
      <c r="A10" s="15" t="s">
        <v>9</v>
      </c>
    </row>
    <row r="11" spans="1:14" x14ac:dyDescent="0.25">
      <c r="A11" s="2"/>
      <c r="B11" s="2">
        <v>2017</v>
      </c>
      <c r="C11" s="2">
        <v>2018</v>
      </c>
      <c r="D11" s="2">
        <v>2019</v>
      </c>
      <c r="E11" s="2">
        <v>2020</v>
      </c>
      <c r="F11" s="2">
        <v>2021</v>
      </c>
      <c r="G11" s="2">
        <v>2022</v>
      </c>
      <c r="H11" s="2">
        <v>2023</v>
      </c>
      <c r="I11" s="2">
        <v>2024</v>
      </c>
      <c r="J11" s="2">
        <v>2025</v>
      </c>
      <c r="K11" s="2">
        <v>2026</v>
      </c>
      <c r="L11" s="2">
        <v>2027</v>
      </c>
    </row>
    <row r="12" spans="1:14" x14ac:dyDescent="0.25">
      <c r="A12" t="s">
        <v>4</v>
      </c>
      <c r="B12" s="76">
        <f>100*1.1</f>
        <v>110.00000000000001</v>
      </c>
      <c r="C12" s="76">
        <f>B12*1.1</f>
        <v>121.00000000000003</v>
      </c>
      <c r="D12" s="76">
        <f t="shared" ref="D12:L12" si="0">C12*1.1</f>
        <v>133.10000000000005</v>
      </c>
      <c r="E12" s="76">
        <f t="shared" si="0"/>
        <v>146.41000000000008</v>
      </c>
      <c r="F12" s="76">
        <f t="shared" si="0"/>
        <v>161.0510000000001</v>
      </c>
      <c r="G12" s="76">
        <f t="shared" si="0"/>
        <v>177.15610000000012</v>
      </c>
      <c r="H12" s="76">
        <f t="shared" si="0"/>
        <v>194.87171000000015</v>
      </c>
      <c r="I12" s="76">
        <f t="shared" si="0"/>
        <v>214.3588810000002</v>
      </c>
      <c r="J12" s="76">
        <f t="shared" si="0"/>
        <v>235.79476910000022</v>
      </c>
      <c r="K12" s="76">
        <f t="shared" si="0"/>
        <v>259.37424601000026</v>
      </c>
      <c r="L12" s="76">
        <f t="shared" si="0"/>
        <v>285.3116706110003</v>
      </c>
    </row>
    <row r="13" spans="1:14" ht="30" x14ac:dyDescent="0.25">
      <c r="A13" s="14" t="s">
        <v>8</v>
      </c>
      <c r="B13" s="1">
        <v>3.5000000000000003E-2</v>
      </c>
      <c r="C13" s="1">
        <f>B13</f>
        <v>3.5000000000000003E-2</v>
      </c>
      <c r="D13" s="1">
        <f t="shared" ref="D13:L14" si="1">C13</f>
        <v>3.5000000000000003E-2</v>
      </c>
      <c r="E13" s="1">
        <f t="shared" si="1"/>
        <v>3.5000000000000003E-2</v>
      </c>
      <c r="F13" s="9">
        <f t="shared" si="1"/>
        <v>3.5000000000000003E-2</v>
      </c>
      <c r="G13" s="9">
        <f t="shared" si="1"/>
        <v>3.5000000000000003E-2</v>
      </c>
      <c r="H13" s="9">
        <f t="shared" si="1"/>
        <v>3.5000000000000003E-2</v>
      </c>
      <c r="I13" s="9">
        <f t="shared" si="1"/>
        <v>3.5000000000000003E-2</v>
      </c>
      <c r="J13" s="9">
        <f t="shared" si="1"/>
        <v>3.5000000000000003E-2</v>
      </c>
      <c r="K13" s="9">
        <f t="shared" si="1"/>
        <v>3.5000000000000003E-2</v>
      </c>
      <c r="L13" s="9">
        <f t="shared" si="1"/>
        <v>3.5000000000000003E-2</v>
      </c>
    </row>
    <row r="14" spans="1:14" x14ac:dyDescent="0.25">
      <c r="A14" t="s">
        <v>2</v>
      </c>
      <c r="B14" s="1">
        <v>0.05</v>
      </c>
      <c r="C14" s="1">
        <f>B14</f>
        <v>0.05</v>
      </c>
      <c r="D14" s="1">
        <f t="shared" si="1"/>
        <v>0.05</v>
      </c>
      <c r="E14" s="1">
        <f t="shared" si="1"/>
        <v>0.05</v>
      </c>
      <c r="F14" s="9">
        <f t="shared" si="1"/>
        <v>0.05</v>
      </c>
      <c r="G14" s="9">
        <f t="shared" si="1"/>
        <v>0.05</v>
      </c>
      <c r="H14" s="9">
        <f t="shared" si="1"/>
        <v>0.05</v>
      </c>
      <c r="I14" s="9">
        <f t="shared" si="1"/>
        <v>0.05</v>
      </c>
      <c r="J14" s="9">
        <f t="shared" si="1"/>
        <v>0.05</v>
      </c>
      <c r="K14" s="9">
        <f t="shared" si="1"/>
        <v>0.05</v>
      </c>
      <c r="L14" s="9">
        <f t="shared" si="1"/>
        <v>0.05</v>
      </c>
    </row>
    <row r="15" spans="1:14" x14ac:dyDescent="0.25">
      <c r="B15" s="1"/>
      <c r="C15" s="1"/>
      <c r="D15" s="1"/>
      <c r="E15" s="1"/>
      <c r="F15" s="9"/>
      <c r="G15" s="9"/>
      <c r="H15" s="9"/>
    </row>
    <row r="16" spans="1:14" x14ac:dyDescent="0.25">
      <c r="A16" s="15" t="s">
        <v>10</v>
      </c>
      <c r="B16" s="2">
        <v>2017</v>
      </c>
      <c r="C16" s="2">
        <v>2018</v>
      </c>
      <c r="D16" s="2">
        <v>2019</v>
      </c>
      <c r="E16" s="2">
        <v>2020</v>
      </c>
      <c r="F16" s="2">
        <v>2021</v>
      </c>
      <c r="G16" s="2">
        <v>2022</v>
      </c>
      <c r="H16" s="2">
        <v>2023</v>
      </c>
      <c r="I16" s="2">
        <v>2024</v>
      </c>
      <c r="J16" s="2">
        <v>2025</v>
      </c>
      <c r="K16" s="2">
        <v>2026</v>
      </c>
      <c r="L16" s="2">
        <v>2027</v>
      </c>
    </row>
    <row r="17" spans="1:20" x14ac:dyDescent="0.25">
      <c r="A17" s="80" t="s">
        <v>15</v>
      </c>
      <c r="B17" s="54">
        <f>B7-B8+B18-B20</f>
        <v>1100</v>
      </c>
      <c r="C17" s="54">
        <f>B17+C18-C20-$B$8</f>
        <v>1210</v>
      </c>
      <c r="D17" s="54">
        <f>C17+D18-D20-$B$8</f>
        <v>1331</v>
      </c>
      <c r="E17" s="54">
        <f t="shared" ref="E17:K17" si="2">D17+E18-E20-$B$8</f>
        <v>1464.1000000000001</v>
      </c>
      <c r="F17" s="54">
        <f t="shared" si="2"/>
        <v>1610.5100000000002</v>
      </c>
      <c r="G17" s="54">
        <f t="shared" si="2"/>
        <v>1771.5610000000004</v>
      </c>
      <c r="H17" s="54">
        <f t="shared" si="2"/>
        <v>1948.7171000000008</v>
      </c>
      <c r="I17" s="54">
        <f t="shared" si="2"/>
        <v>2143.5888100000011</v>
      </c>
      <c r="J17" s="54">
        <f t="shared" si="2"/>
        <v>2357.9476910000012</v>
      </c>
      <c r="K17" s="54">
        <f t="shared" si="2"/>
        <v>2593.7424601000016</v>
      </c>
      <c r="L17" s="54">
        <f>K17+L18-L20-$B$8</f>
        <v>2853.1167061100018</v>
      </c>
    </row>
    <row r="18" spans="1:20" x14ac:dyDescent="0.25">
      <c r="A18" s="80" t="s">
        <v>16</v>
      </c>
      <c r="B18" s="55">
        <f>B7*(B12/100)-B7+B19</f>
        <v>125</v>
      </c>
      <c r="C18" s="55">
        <f t="shared" ref="C18:L18" si="3">C20+B17*(C12/B12)-B17+C19</f>
        <v>147.5</v>
      </c>
      <c r="D18" s="55">
        <f t="shared" si="3"/>
        <v>173.25</v>
      </c>
      <c r="E18" s="55">
        <f t="shared" si="3"/>
        <v>202.67500000000018</v>
      </c>
      <c r="F18" s="55">
        <f t="shared" si="3"/>
        <v>236.25250000000005</v>
      </c>
      <c r="G18" s="55">
        <f t="shared" si="3"/>
        <v>274.51875000000018</v>
      </c>
      <c r="H18" s="55">
        <f t="shared" si="3"/>
        <v>318.07572500000038</v>
      </c>
      <c r="I18" s="55">
        <f t="shared" si="3"/>
        <v>367.59890750000022</v>
      </c>
      <c r="J18" s="55">
        <f t="shared" si="3"/>
        <v>423.84596925000005</v>
      </c>
      <c r="K18" s="55">
        <f t="shared" si="3"/>
        <v>487.66645427500043</v>
      </c>
      <c r="L18" s="55">
        <f t="shared" si="3"/>
        <v>560.0125766125002</v>
      </c>
      <c r="M18" s="25"/>
    </row>
    <row r="19" spans="1:20" x14ac:dyDescent="0.25">
      <c r="A19" s="80" t="s">
        <v>17</v>
      </c>
      <c r="B19" s="24">
        <v>25</v>
      </c>
      <c r="C19" s="24">
        <v>25</v>
      </c>
      <c r="D19" s="24">
        <v>25</v>
      </c>
      <c r="E19" s="24">
        <v>25</v>
      </c>
      <c r="F19" s="24">
        <v>25</v>
      </c>
      <c r="G19" s="24">
        <v>25</v>
      </c>
      <c r="H19" s="24">
        <v>25</v>
      </c>
      <c r="I19" s="24">
        <v>25</v>
      </c>
      <c r="J19" s="24">
        <v>25</v>
      </c>
      <c r="K19" s="24">
        <v>25</v>
      </c>
      <c r="L19" s="24">
        <v>25</v>
      </c>
      <c r="O19" s="25"/>
    </row>
    <row r="20" spans="1:20" x14ac:dyDescent="0.25">
      <c r="A20" s="80" t="s">
        <v>21</v>
      </c>
      <c r="B20" s="55">
        <v>0</v>
      </c>
      <c r="C20" s="55">
        <f>B18/10</f>
        <v>12.5</v>
      </c>
      <c r="D20" s="55">
        <f>(B18+C18)/10</f>
        <v>27.25</v>
      </c>
      <c r="E20" s="55">
        <f>(B18+C18+D18)/10</f>
        <v>44.575000000000003</v>
      </c>
      <c r="F20" s="55">
        <f>(B18+C18+D18+E18)/10</f>
        <v>64.842500000000015</v>
      </c>
      <c r="G20" s="55">
        <f>(B18+C18+D18+E18+F18)/10</f>
        <v>88.467750000000024</v>
      </c>
      <c r="H20" s="55">
        <f>(E18+F18+G18+D18+C18+B18)/10</f>
        <v>115.91962500000004</v>
      </c>
      <c r="I20" s="55">
        <f>(F18+G18+H18+E18+D18+C18+B18)/10</f>
        <v>147.72719750000007</v>
      </c>
      <c r="J20" s="55">
        <f>(G18+H18+I18+F18+E18+D18+C18+B18)/10</f>
        <v>184.48708825000011</v>
      </c>
      <c r="K20" s="55">
        <f>(H18+I18+J18+G18+F18+E18+D18+C18+B18)/10</f>
        <v>226.87168517500012</v>
      </c>
      <c r="L20" s="55">
        <f>(I18+J18+K18+H18+G18+F18+E18+D18+C18+B18)/10</f>
        <v>275.63833060250016</v>
      </c>
      <c r="M20" s="25"/>
      <c r="O20" s="25"/>
    </row>
    <row r="21" spans="1:20" x14ac:dyDescent="0.25">
      <c r="A21" s="80" t="s">
        <v>18</v>
      </c>
      <c r="B21" s="56">
        <f>B18</f>
        <v>125</v>
      </c>
      <c r="C21" s="56">
        <f>B18+C18-C20</f>
        <v>260</v>
      </c>
      <c r="D21" s="56">
        <f>C21+D18-D20</f>
        <v>406</v>
      </c>
      <c r="E21" s="56">
        <f t="shared" ref="E21:K21" si="4">D21+E18-E20</f>
        <v>564.10000000000014</v>
      </c>
      <c r="F21" s="56">
        <f t="shared" si="4"/>
        <v>735.51000000000022</v>
      </c>
      <c r="G21" s="56">
        <f t="shared" si="4"/>
        <v>921.56100000000038</v>
      </c>
      <c r="H21" s="56">
        <f t="shared" si="4"/>
        <v>1123.7171000000008</v>
      </c>
      <c r="I21" s="56">
        <f t="shared" si="4"/>
        <v>1343.5888100000009</v>
      </c>
      <c r="J21" s="56">
        <f t="shared" si="4"/>
        <v>1582.9476910000008</v>
      </c>
      <c r="K21" s="56">
        <f t="shared" si="4"/>
        <v>1843.7424601000012</v>
      </c>
      <c r="L21" s="56">
        <f>K21+L18-L20</f>
        <v>2128.1167061100014</v>
      </c>
      <c r="O21" s="25"/>
    </row>
    <row r="22" spans="1:20" x14ac:dyDescent="0.25">
      <c r="A22" s="80" t="s">
        <v>13</v>
      </c>
      <c r="B22" s="56">
        <f>B21</f>
        <v>125</v>
      </c>
      <c r="C22" s="56">
        <f t="shared" ref="C22:L22" si="5">B22*(C12/B12)+C18-C20</f>
        <v>272.5</v>
      </c>
      <c r="D22" s="56">
        <f t="shared" si="5"/>
        <v>445.75</v>
      </c>
      <c r="E22" s="56">
        <f t="shared" si="5"/>
        <v>648.42500000000018</v>
      </c>
      <c r="F22" s="56">
        <f t="shared" si="5"/>
        <v>884.67750000000035</v>
      </c>
      <c r="G22" s="56">
        <f t="shared" si="5"/>
        <v>1159.1962500000006</v>
      </c>
      <c r="H22" s="56">
        <f t="shared" si="5"/>
        <v>1477.2719750000012</v>
      </c>
      <c r="I22" s="56">
        <f t="shared" si="5"/>
        <v>1844.8708825000017</v>
      </c>
      <c r="J22" s="56">
        <f t="shared" si="5"/>
        <v>2268.7168517500022</v>
      </c>
      <c r="K22" s="56">
        <f t="shared" si="5"/>
        <v>2756.3833060250031</v>
      </c>
      <c r="L22" s="56">
        <f t="shared" si="5"/>
        <v>3316.3958826375037</v>
      </c>
      <c r="O22" s="25"/>
    </row>
    <row r="23" spans="1:20" x14ac:dyDescent="0.25">
      <c r="A23" s="50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O23" s="25"/>
    </row>
    <row r="24" spans="1:20" x14ac:dyDescent="0.25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</row>
    <row r="25" spans="1:20" ht="15" customHeight="1" x14ac:dyDescent="0.25">
      <c r="A25" s="84" t="s">
        <v>12</v>
      </c>
      <c r="B25" s="84"/>
      <c r="C25" s="84"/>
      <c r="D25" s="84"/>
      <c r="E25" s="84"/>
      <c r="F25" s="84"/>
      <c r="G25" s="84"/>
      <c r="H25" s="14"/>
    </row>
    <row r="26" spans="1:20" x14ac:dyDescent="0.25">
      <c r="A26" s="84"/>
      <c r="B26" s="84"/>
      <c r="C26" s="84"/>
      <c r="D26" s="84"/>
      <c r="E26" s="84"/>
      <c r="F26" s="84"/>
      <c r="G26" s="84"/>
      <c r="H26" s="14"/>
    </row>
    <row r="27" spans="1:20" x14ac:dyDescent="0.25">
      <c r="A27" s="74"/>
      <c r="B27" s="74"/>
      <c r="C27" s="74"/>
      <c r="D27" s="74"/>
      <c r="E27" s="74"/>
      <c r="F27" s="74"/>
      <c r="G27" s="74"/>
      <c r="H27" s="14"/>
    </row>
    <row r="28" spans="1:20" x14ac:dyDescent="0.25">
      <c r="A28" s="12"/>
    </row>
    <row r="29" spans="1:20" s="11" customFormat="1" x14ac:dyDescent="0.25"/>
    <row r="31" spans="1:20" x14ac:dyDescent="0.25">
      <c r="A31" s="15" t="s">
        <v>20</v>
      </c>
      <c r="B31" s="3">
        <v>2017</v>
      </c>
      <c r="C31" s="3">
        <v>2018</v>
      </c>
      <c r="D31" s="3">
        <v>2019</v>
      </c>
      <c r="E31" s="3">
        <v>2020</v>
      </c>
      <c r="F31" s="4">
        <v>2021</v>
      </c>
      <c r="G31" s="48">
        <v>2022</v>
      </c>
      <c r="H31" s="10">
        <v>2023</v>
      </c>
      <c r="I31" s="10">
        <v>2024</v>
      </c>
      <c r="J31" s="10">
        <v>2025</v>
      </c>
      <c r="K31" s="21">
        <v>2026</v>
      </c>
      <c r="L31" s="49">
        <v>2027</v>
      </c>
    </row>
    <row r="32" spans="1:20" x14ac:dyDescent="0.25">
      <c r="A32" s="26" t="s">
        <v>14</v>
      </c>
      <c r="B32" s="60">
        <f>B7*(B12/100)</f>
        <v>1100</v>
      </c>
      <c r="C32" s="60">
        <f>B32*(C12/B12)</f>
        <v>1210</v>
      </c>
      <c r="D32" s="60">
        <f>C32*(D12/C12)</f>
        <v>1331</v>
      </c>
      <c r="E32" s="60">
        <f>D32*(E12/D12)</f>
        <v>1464.1000000000001</v>
      </c>
      <c r="F32" s="77">
        <f>E32*(F12/E12)</f>
        <v>1610.5100000000002</v>
      </c>
      <c r="G32" s="57">
        <f>(B17*(G12/B12)+C17*(G12/C12)+D17*(G12/D12)+E17*(G12/E12)+F17*(G12/F12))/5</f>
        <v>1771.5610000000008</v>
      </c>
      <c r="H32" s="58">
        <f>G32*H12/G12</f>
        <v>1948.717100000001</v>
      </c>
      <c r="I32" s="58">
        <f>H32*I12/H12</f>
        <v>2143.5888100000016</v>
      </c>
      <c r="J32" s="58">
        <f>I32*J12/I12</f>
        <v>2357.9476910000017</v>
      </c>
      <c r="K32" s="59">
        <f>J32*K12/J12</f>
        <v>2593.7424601000021</v>
      </c>
      <c r="L32" s="60">
        <f>(G17*(L12/G12)+H17*(L12/H12)+I17*(L12/I12)+J17*(L12/J12)+K17*(L12/K12))/5</f>
        <v>2853.1167061100018</v>
      </c>
      <c r="N32" s="47"/>
      <c r="O32" s="47"/>
      <c r="P32" s="47"/>
      <c r="Q32" s="47"/>
      <c r="R32" s="47"/>
      <c r="S32" s="47"/>
      <c r="T32" s="47"/>
    </row>
    <row r="33" spans="1:20" x14ac:dyDescent="0.25">
      <c r="A33" s="36" t="s">
        <v>0</v>
      </c>
      <c r="B33" s="8">
        <f>B7-B8</f>
        <v>975</v>
      </c>
      <c r="C33" s="8">
        <f t="shared" ref="C33:L33" si="6">B33-$B8</f>
        <v>950</v>
      </c>
      <c r="D33" s="8">
        <f t="shared" si="6"/>
        <v>925</v>
      </c>
      <c r="E33" s="8">
        <f t="shared" si="6"/>
        <v>900</v>
      </c>
      <c r="F33" s="6">
        <f t="shared" si="6"/>
        <v>875</v>
      </c>
      <c r="G33" s="19">
        <f t="shared" si="6"/>
        <v>850</v>
      </c>
      <c r="H33" s="20">
        <f t="shared" si="6"/>
        <v>825</v>
      </c>
      <c r="I33" s="20">
        <f t="shared" si="6"/>
        <v>800</v>
      </c>
      <c r="J33" s="20">
        <f t="shared" si="6"/>
        <v>775</v>
      </c>
      <c r="K33" s="22">
        <f t="shared" si="6"/>
        <v>750</v>
      </c>
      <c r="L33" s="8">
        <f t="shared" si="6"/>
        <v>725</v>
      </c>
      <c r="N33" s="47"/>
      <c r="O33" s="47"/>
      <c r="P33" s="47"/>
      <c r="Q33" s="47"/>
      <c r="R33" s="47"/>
      <c r="S33" s="47"/>
      <c r="T33" s="47"/>
    </row>
    <row r="34" spans="1:20" x14ac:dyDescent="0.25">
      <c r="A34" s="3" t="s">
        <v>1</v>
      </c>
      <c r="B34" s="64">
        <f>B32-B33</f>
        <v>125</v>
      </c>
      <c r="C34" s="64">
        <f t="shared" ref="C34:F34" si="7">C32-C33</f>
        <v>260</v>
      </c>
      <c r="D34" s="64">
        <f>D32-D33</f>
        <v>406</v>
      </c>
      <c r="E34" s="64">
        <f t="shared" si="7"/>
        <v>564.10000000000014</v>
      </c>
      <c r="F34" s="78">
        <f t="shared" si="7"/>
        <v>735.51000000000022</v>
      </c>
      <c r="G34" s="61">
        <f>G32-G33</f>
        <v>921.56100000000083</v>
      </c>
      <c r="H34" s="62">
        <f>H32-H33</f>
        <v>1123.717100000001</v>
      </c>
      <c r="I34" s="62">
        <f t="shared" ref="I34:L34" si="8">I32-I33</f>
        <v>1343.5888100000016</v>
      </c>
      <c r="J34" s="62">
        <f t="shared" si="8"/>
        <v>1582.9476910000017</v>
      </c>
      <c r="K34" s="63">
        <f t="shared" si="8"/>
        <v>1843.7424601000021</v>
      </c>
      <c r="L34" s="64">
        <f t="shared" si="8"/>
        <v>2128.1167061100018</v>
      </c>
    </row>
    <row r="35" spans="1:20" x14ac:dyDescent="0.25">
      <c r="A35" s="17" t="s">
        <v>3</v>
      </c>
      <c r="B35" s="71">
        <f t="shared" ref="B35:L35" si="9">B33*B13+B34*B14</f>
        <v>40.375</v>
      </c>
      <c r="C35" s="71">
        <f t="shared" si="9"/>
        <v>46.25</v>
      </c>
      <c r="D35" s="71">
        <f t="shared" si="9"/>
        <v>52.674999999999997</v>
      </c>
      <c r="E35" s="71">
        <f t="shared" si="9"/>
        <v>59.705000000000013</v>
      </c>
      <c r="F35" s="72">
        <f t="shared" si="9"/>
        <v>67.400500000000022</v>
      </c>
      <c r="G35" s="65">
        <f t="shared" si="9"/>
        <v>75.828050000000047</v>
      </c>
      <c r="H35" s="66">
        <f t="shared" si="9"/>
        <v>85.06085500000006</v>
      </c>
      <c r="I35" s="66">
        <f t="shared" si="9"/>
        <v>95.179440500000084</v>
      </c>
      <c r="J35" s="66">
        <f t="shared" si="9"/>
        <v>106.27238455000008</v>
      </c>
      <c r="K35" s="67">
        <f t="shared" si="9"/>
        <v>118.4371230050001</v>
      </c>
      <c r="L35" s="68">
        <f t="shared" si="9"/>
        <v>131.78083530550009</v>
      </c>
    </row>
    <row r="36" spans="1:20" x14ac:dyDescent="0.25">
      <c r="B36" s="7"/>
    </row>
    <row r="37" spans="1:20" x14ac:dyDescent="0.25">
      <c r="B37" s="18"/>
      <c r="C37" s="18"/>
    </row>
    <row r="38" spans="1:20" x14ac:dyDescent="0.25">
      <c r="B38" s="18"/>
    </row>
  </sheetData>
  <mergeCells count="1">
    <mergeCell ref="A25:G2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N1" sqref="N1"/>
    </sheetView>
  </sheetViews>
  <sheetFormatPr defaultRowHeight="15" x14ac:dyDescent="0.25"/>
  <cols>
    <col min="1" max="1" width="66.7109375" customWidth="1"/>
    <col min="2" max="2" width="11.5703125" bestFit="1" customWidth="1"/>
    <col min="14" max="14" width="11" customWidth="1"/>
  </cols>
  <sheetData>
    <row r="1" spans="1:14" ht="18.75" x14ac:dyDescent="0.3">
      <c r="A1" s="13" t="s">
        <v>24</v>
      </c>
      <c r="N1" s="83">
        <v>42300</v>
      </c>
    </row>
    <row r="3" spans="1:14" ht="15.75" x14ac:dyDescent="0.25">
      <c r="A3" s="16" t="s">
        <v>5</v>
      </c>
    </row>
    <row r="4" spans="1:14" x14ac:dyDescent="0.25">
      <c r="A4" s="17" t="s">
        <v>19</v>
      </c>
    </row>
    <row r="5" spans="1:14" x14ac:dyDescent="0.25">
      <c r="A5" s="17"/>
    </row>
    <row r="6" spans="1:14" x14ac:dyDescent="0.25">
      <c r="A6" s="15" t="s">
        <v>11</v>
      </c>
    </row>
    <row r="7" spans="1:14" x14ac:dyDescent="0.25">
      <c r="A7" t="s">
        <v>6</v>
      </c>
      <c r="B7">
        <v>1000</v>
      </c>
    </row>
    <row r="8" spans="1:14" x14ac:dyDescent="0.25">
      <c r="A8" s="47" t="s">
        <v>7</v>
      </c>
      <c r="B8" s="47">
        <f>B7/40</f>
        <v>25</v>
      </c>
    </row>
    <row r="10" spans="1:14" x14ac:dyDescent="0.25">
      <c r="A10" s="15" t="s">
        <v>9</v>
      </c>
    </row>
    <row r="11" spans="1:14" x14ac:dyDescent="0.25">
      <c r="A11" s="2"/>
      <c r="B11" s="2">
        <v>2017</v>
      </c>
      <c r="C11" s="2">
        <v>2018</v>
      </c>
      <c r="D11" s="2">
        <v>2019</v>
      </c>
      <c r="E11" s="2">
        <v>2020</v>
      </c>
      <c r="F11" s="2">
        <v>2021</v>
      </c>
      <c r="G11" s="2">
        <v>2022</v>
      </c>
      <c r="H11" s="2">
        <v>2023</v>
      </c>
      <c r="I11" s="2">
        <v>2024</v>
      </c>
      <c r="J11" s="2">
        <v>2025</v>
      </c>
      <c r="K11" s="2">
        <v>2026</v>
      </c>
      <c r="L11" s="2">
        <v>2027</v>
      </c>
    </row>
    <row r="12" spans="1:14" x14ac:dyDescent="0.25">
      <c r="A12" t="s">
        <v>4</v>
      </c>
      <c r="B12" s="5">
        <f>100*1.02</f>
        <v>102</v>
      </c>
      <c r="C12" s="5">
        <f>B12*1.02</f>
        <v>104.04</v>
      </c>
      <c r="D12" s="5">
        <f t="shared" ref="D12:G12" si="0">C12*1.02</f>
        <v>106.1208</v>
      </c>
      <c r="E12" s="5">
        <f t="shared" si="0"/>
        <v>108.243216</v>
      </c>
      <c r="F12" s="5">
        <f t="shared" si="0"/>
        <v>110.40808032000001</v>
      </c>
      <c r="G12" s="5">
        <f t="shared" si="0"/>
        <v>112.61624192640001</v>
      </c>
      <c r="H12" s="5">
        <f>G12*1.02</f>
        <v>114.868566764928</v>
      </c>
      <c r="I12" s="5">
        <f t="shared" ref="I12:L12" si="1">H12*1.02</f>
        <v>117.16593810022657</v>
      </c>
      <c r="J12" s="5">
        <f t="shared" si="1"/>
        <v>119.5092568622311</v>
      </c>
      <c r="K12" s="5">
        <f t="shared" si="1"/>
        <v>121.89944199947573</v>
      </c>
      <c r="L12" s="5">
        <f t="shared" si="1"/>
        <v>124.33743083946524</v>
      </c>
    </row>
    <row r="13" spans="1:14" ht="30" x14ac:dyDescent="0.25">
      <c r="A13" s="14" t="s">
        <v>8</v>
      </c>
      <c r="B13" s="1">
        <v>3.5000000000000003E-2</v>
      </c>
      <c r="C13" s="1">
        <f>B13</f>
        <v>3.5000000000000003E-2</v>
      </c>
      <c r="D13" s="1">
        <f t="shared" ref="D13:L13" si="2">C13</f>
        <v>3.5000000000000003E-2</v>
      </c>
      <c r="E13" s="1">
        <f t="shared" si="2"/>
        <v>3.5000000000000003E-2</v>
      </c>
      <c r="F13" s="9">
        <f t="shared" si="2"/>
        <v>3.5000000000000003E-2</v>
      </c>
      <c r="G13" s="9">
        <f t="shared" si="2"/>
        <v>3.5000000000000003E-2</v>
      </c>
      <c r="H13" s="9">
        <f t="shared" si="2"/>
        <v>3.5000000000000003E-2</v>
      </c>
      <c r="I13" s="9">
        <f t="shared" si="2"/>
        <v>3.5000000000000003E-2</v>
      </c>
      <c r="J13" s="9">
        <f t="shared" si="2"/>
        <v>3.5000000000000003E-2</v>
      </c>
      <c r="K13" s="9">
        <f t="shared" si="2"/>
        <v>3.5000000000000003E-2</v>
      </c>
      <c r="L13" s="9">
        <f t="shared" si="2"/>
        <v>3.5000000000000003E-2</v>
      </c>
    </row>
    <row r="14" spans="1:14" x14ac:dyDescent="0.25">
      <c r="A14" t="s">
        <v>2</v>
      </c>
      <c r="B14" s="69">
        <v>0.05</v>
      </c>
      <c r="C14" s="69">
        <v>0.06</v>
      </c>
      <c r="D14" s="69">
        <v>0.03</v>
      </c>
      <c r="E14" s="69">
        <v>7.0000000000000007E-2</v>
      </c>
      <c r="F14" s="70">
        <v>0.08</v>
      </c>
      <c r="G14" s="70">
        <v>0.02</v>
      </c>
      <c r="H14" s="70">
        <v>0.06</v>
      </c>
      <c r="I14" s="70">
        <v>0.09</v>
      </c>
      <c r="J14" s="70">
        <v>0.04</v>
      </c>
      <c r="K14" s="70">
        <v>0.05</v>
      </c>
      <c r="L14" s="70">
        <v>0.03</v>
      </c>
    </row>
    <row r="15" spans="1:14" x14ac:dyDescent="0.25">
      <c r="B15" s="1"/>
      <c r="C15" s="1"/>
      <c r="D15" s="1"/>
      <c r="E15" s="1"/>
      <c r="F15" s="9"/>
      <c r="G15" s="9"/>
      <c r="H15" s="9"/>
    </row>
    <row r="16" spans="1:14" x14ac:dyDescent="0.25">
      <c r="A16" s="15" t="s">
        <v>10</v>
      </c>
      <c r="B16" s="2">
        <v>2017</v>
      </c>
      <c r="C16" s="2">
        <v>2018</v>
      </c>
      <c r="D16" s="2">
        <v>2019</v>
      </c>
      <c r="E16" s="2">
        <v>2020</v>
      </c>
      <c r="F16" s="2">
        <v>2021</v>
      </c>
      <c r="G16" s="2">
        <v>2022</v>
      </c>
      <c r="H16" s="2">
        <v>2023</v>
      </c>
      <c r="I16" s="2">
        <v>2024</v>
      </c>
      <c r="J16" s="2">
        <v>2025</v>
      </c>
      <c r="K16" s="2">
        <v>2026</v>
      </c>
      <c r="L16" s="2">
        <v>2027</v>
      </c>
    </row>
    <row r="17" spans="1:20" x14ac:dyDescent="0.25">
      <c r="A17" s="80" t="s">
        <v>15</v>
      </c>
      <c r="B17" s="29">
        <f>B7-B8+B18-B20</f>
        <v>1020</v>
      </c>
      <c r="C17" s="29">
        <f>B17+C18-C20-$B$8</f>
        <v>1040.4000000000001</v>
      </c>
      <c r="D17" s="29">
        <f>C17+D18-D20-$B$8</f>
        <v>1061.2080000000001</v>
      </c>
      <c r="E17" s="29">
        <f t="shared" ref="E17:K17" si="3">D17+E18-E20-$B$8</f>
        <v>1082.4321600000001</v>
      </c>
      <c r="F17" s="29">
        <f t="shared" si="3"/>
        <v>1104.0808032</v>
      </c>
      <c r="G17" s="29">
        <f t="shared" si="3"/>
        <v>1126.1624192639999</v>
      </c>
      <c r="H17" s="29">
        <f t="shared" si="3"/>
        <v>1148.68566764928</v>
      </c>
      <c r="I17" s="29">
        <f t="shared" si="3"/>
        <v>1171.6593810022657</v>
      </c>
      <c r="J17" s="29">
        <f t="shared" si="3"/>
        <v>1195.0925686223111</v>
      </c>
      <c r="K17" s="29">
        <f t="shared" si="3"/>
        <v>1218.9944199947577</v>
      </c>
      <c r="L17" s="29">
        <f>K17+L18-L20-$B$8</f>
        <v>1243.3743083946529</v>
      </c>
    </row>
    <row r="18" spans="1:20" x14ac:dyDescent="0.25">
      <c r="A18" s="80" t="s">
        <v>16</v>
      </c>
      <c r="B18" s="24">
        <f>B7*(B12/100)-B7+B19</f>
        <v>45</v>
      </c>
      <c r="C18" s="24">
        <f t="shared" ref="C18:L18" si="4">C20+B17*(C12/B12)-B17+C19</f>
        <v>49.900000000000091</v>
      </c>
      <c r="D18" s="24">
        <f t="shared" si="4"/>
        <v>55.298000000000002</v>
      </c>
      <c r="E18" s="24">
        <f t="shared" si="4"/>
        <v>61.243960000000015</v>
      </c>
      <c r="F18" s="24">
        <f t="shared" si="4"/>
        <v>67.792839199999889</v>
      </c>
      <c r="G18" s="24">
        <f t="shared" si="4"/>
        <v>75.005095984000036</v>
      </c>
      <c r="H18" s="24">
        <f t="shared" si="4"/>
        <v>82.947237903680161</v>
      </c>
      <c r="I18" s="24">
        <f t="shared" si="4"/>
        <v>91.692426661753643</v>
      </c>
      <c r="J18" s="24">
        <f t="shared" si="4"/>
        <v>101.32114359498883</v>
      </c>
      <c r="K18" s="24">
        <f t="shared" si="4"/>
        <v>111.92192170688872</v>
      </c>
      <c r="L18" s="24">
        <f t="shared" si="4"/>
        <v>123.5921509050263</v>
      </c>
      <c r="M18" s="25"/>
    </row>
    <row r="19" spans="1:20" x14ac:dyDescent="0.25">
      <c r="A19" s="80" t="s">
        <v>17</v>
      </c>
      <c r="B19" s="24">
        <v>25</v>
      </c>
      <c r="C19" s="24">
        <v>25</v>
      </c>
      <c r="D19" s="24">
        <v>25</v>
      </c>
      <c r="E19" s="24">
        <v>25</v>
      </c>
      <c r="F19" s="24">
        <v>25</v>
      </c>
      <c r="G19" s="24">
        <v>25</v>
      </c>
      <c r="H19" s="24">
        <v>25</v>
      </c>
      <c r="I19" s="24">
        <v>25</v>
      </c>
      <c r="J19" s="24">
        <v>25</v>
      </c>
      <c r="K19" s="24">
        <v>25</v>
      </c>
      <c r="L19" s="24">
        <v>25</v>
      </c>
      <c r="O19" s="25"/>
    </row>
    <row r="20" spans="1:20" x14ac:dyDescent="0.25">
      <c r="A20" s="80" t="s">
        <v>21</v>
      </c>
      <c r="B20" s="24">
        <v>0</v>
      </c>
      <c r="C20" s="24">
        <f>B18/10</f>
        <v>4.5</v>
      </c>
      <c r="D20" s="24">
        <f>(B18+C18)/10</f>
        <v>9.4900000000000091</v>
      </c>
      <c r="E20" s="24">
        <f>(B18+C18+D18)/10</f>
        <v>15.019800000000009</v>
      </c>
      <c r="F20" s="24">
        <f>(B18+C18+D18+E18)/10</f>
        <v>21.144196000000012</v>
      </c>
      <c r="G20" s="24">
        <f>(B18+C18+D18+E18+F18)/10</f>
        <v>27.923479919999998</v>
      </c>
      <c r="H20" s="24">
        <f>(E18+F18+G18+D18+C18+B18)/10</f>
        <v>35.423989518400006</v>
      </c>
      <c r="I20" s="24">
        <f>(F18+G18+H18+E18+D18+C18+B18)/10</f>
        <v>43.718713308768017</v>
      </c>
      <c r="J20" s="24">
        <f>(G18+H18+I18+F18+E18+D18+C18+B18)/10</f>
        <v>52.887955974943381</v>
      </c>
      <c r="K20" s="24">
        <f>(H18+I18+J18+G18+F18+E18+D18+C18+B18)/10</f>
        <v>63.020070334442266</v>
      </c>
      <c r="L20" s="24">
        <f>(I18+J18+K18+H18+G18+F18+E18+D18+C18+B18)/10</f>
        <v>74.212262505131136</v>
      </c>
      <c r="M20" s="25"/>
      <c r="O20" s="25"/>
    </row>
    <row r="21" spans="1:20" x14ac:dyDescent="0.25">
      <c r="A21" s="80" t="s">
        <v>18</v>
      </c>
      <c r="B21" s="28">
        <f>B18</f>
        <v>45</v>
      </c>
      <c r="C21" s="28">
        <f>B18+C18-C20</f>
        <v>90.400000000000091</v>
      </c>
      <c r="D21" s="28">
        <f>C21+D18-D20</f>
        <v>136.20800000000008</v>
      </c>
      <c r="E21" s="28">
        <f t="shared" ref="E21:K21" si="5">D21+E18-E20</f>
        <v>182.4321600000001</v>
      </c>
      <c r="F21" s="28">
        <f t="shared" si="5"/>
        <v>229.08080319999996</v>
      </c>
      <c r="G21" s="28">
        <f t="shared" si="5"/>
        <v>276.16241926400005</v>
      </c>
      <c r="H21" s="28">
        <f t="shared" si="5"/>
        <v>323.68566764928022</v>
      </c>
      <c r="I21" s="28">
        <f t="shared" si="5"/>
        <v>371.65938100226583</v>
      </c>
      <c r="J21" s="28">
        <f t="shared" si="5"/>
        <v>420.09256862231126</v>
      </c>
      <c r="K21" s="28">
        <f t="shared" si="5"/>
        <v>468.99441999475778</v>
      </c>
      <c r="L21" s="28">
        <f>K21+L18-L20</f>
        <v>518.37430839465299</v>
      </c>
      <c r="O21" s="25"/>
    </row>
    <row r="22" spans="1:20" x14ac:dyDescent="0.25">
      <c r="A22" s="80" t="s">
        <v>13</v>
      </c>
      <c r="B22" s="28">
        <f>B21</f>
        <v>45</v>
      </c>
      <c r="C22" s="28">
        <f t="shared" ref="C22:L22" si="6">B22*(C12/B12)+C18-C20</f>
        <v>91.300000000000097</v>
      </c>
      <c r="D22" s="28">
        <f t="shared" si="6"/>
        <v>138.93400000000008</v>
      </c>
      <c r="E22" s="28">
        <f t="shared" si="6"/>
        <v>187.9368400000001</v>
      </c>
      <c r="F22" s="28">
        <f t="shared" si="6"/>
        <v>238.34422000000001</v>
      </c>
      <c r="G22" s="28">
        <f t="shared" si="6"/>
        <v>290.1927204640001</v>
      </c>
      <c r="H22" s="28">
        <f t="shared" si="6"/>
        <v>343.51982325856028</v>
      </c>
      <c r="I22" s="28">
        <f t="shared" si="6"/>
        <v>398.3639330767171</v>
      </c>
      <c r="J22" s="28">
        <f t="shared" si="6"/>
        <v>454.76439935829688</v>
      </c>
      <c r="K22" s="28">
        <f t="shared" si="6"/>
        <v>512.76153871790927</v>
      </c>
      <c r="L22" s="28">
        <f t="shared" si="6"/>
        <v>572.39665789216269</v>
      </c>
      <c r="O22" s="25"/>
    </row>
    <row r="23" spans="1:20" x14ac:dyDescent="0.25"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</row>
    <row r="24" spans="1:20" ht="15" customHeight="1" x14ac:dyDescent="0.25">
      <c r="A24" s="84" t="s">
        <v>12</v>
      </c>
      <c r="B24" s="84"/>
      <c r="C24" s="84"/>
      <c r="D24" s="84"/>
      <c r="E24" s="84"/>
      <c r="F24" s="84"/>
      <c r="G24" s="84"/>
      <c r="H24" s="14"/>
    </row>
    <row r="25" spans="1:20" x14ac:dyDescent="0.25">
      <c r="A25" s="84"/>
      <c r="B25" s="84"/>
      <c r="C25" s="84"/>
      <c r="D25" s="84"/>
      <c r="E25" s="84"/>
      <c r="F25" s="84"/>
      <c r="G25" s="84"/>
      <c r="H25" s="14"/>
    </row>
    <row r="26" spans="1:20" x14ac:dyDescent="0.25">
      <c r="A26" s="23"/>
      <c r="B26" s="23"/>
      <c r="C26" s="23"/>
      <c r="D26" s="23"/>
      <c r="E26" s="23"/>
      <c r="F26" s="23"/>
      <c r="G26" s="23"/>
      <c r="H26" s="14"/>
    </row>
    <row r="27" spans="1:20" x14ac:dyDescent="0.25">
      <c r="A27" s="12"/>
    </row>
    <row r="28" spans="1:20" s="11" customFormat="1" x14ac:dyDescent="0.25"/>
    <row r="30" spans="1:20" x14ac:dyDescent="0.25">
      <c r="A30" s="15" t="s">
        <v>20</v>
      </c>
      <c r="B30" s="3">
        <v>2017</v>
      </c>
      <c r="C30" s="3">
        <v>2018</v>
      </c>
      <c r="D30" s="3">
        <v>2019</v>
      </c>
      <c r="E30" s="3">
        <v>2020</v>
      </c>
      <c r="F30" s="4">
        <v>2021</v>
      </c>
      <c r="G30" s="48">
        <v>2022</v>
      </c>
      <c r="H30" s="10">
        <v>2023</v>
      </c>
      <c r="I30" s="10">
        <v>2024</v>
      </c>
      <c r="J30" s="10">
        <v>2025</v>
      </c>
      <c r="K30" s="21">
        <v>2026</v>
      </c>
      <c r="L30" s="49">
        <v>2027</v>
      </c>
    </row>
    <row r="31" spans="1:20" x14ac:dyDescent="0.25">
      <c r="A31" s="26" t="s">
        <v>14</v>
      </c>
      <c r="B31" s="42">
        <f>B7*(B12/100)</f>
        <v>1020</v>
      </c>
      <c r="C31" s="42">
        <f>B31*(C12/B12)</f>
        <v>1040.4000000000001</v>
      </c>
      <c r="D31" s="42">
        <f>C31*(D12/C12)</f>
        <v>1061.2080000000001</v>
      </c>
      <c r="E31" s="42">
        <f>D31*(E12/D12)</f>
        <v>1082.4321600000001</v>
      </c>
      <c r="F31" s="43">
        <f>E31*(F12/E12)</f>
        <v>1104.0808032</v>
      </c>
      <c r="G31" s="79">
        <f>(B17*(G12/B12)+C17*(G12/C12)+D17*(G12/D12)+E17*(G12/E12)+F17*(G12/F12))/5</f>
        <v>1126.1624192640002</v>
      </c>
      <c r="H31" s="45">
        <f>G31*H12/G12</f>
        <v>1148.6856676492803</v>
      </c>
      <c r="I31" s="45">
        <f>H31*I12/H12</f>
        <v>1171.6593810022659</v>
      </c>
      <c r="J31" s="45">
        <f>I31*J12/I12</f>
        <v>1195.0925686223111</v>
      </c>
      <c r="K31" s="46">
        <f>J31*K12/J12</f>
        <v>1218.9944199947572</v>
      </c>
      <c r="L31" s="60">
        <f>(G17*(L12/G12)+H17*(L12/H12)+I17*(L12/I12)+J17*(L12/J12)+K17*(L12/K12))/5</f>
        <v>1243.3743083946524</v>
      </c>
      <c r="N31" s="47"/>
      <c r="O31" s="47"/>
      <c r="P31" s="47"/>
      <c r="Q31" s="47"/>
      <c r="R31" s="47"/>
      <c r="S31" s="47"/>
      <c r="T31" s="47"/>
    </row>
    <row r="32" spans="1:20" x14ac:dyDescent="0.25">
      <c r="A32" s="36" t="s">
        <v>0</v>
      </c>
      <c r="B32" s="8">
        <f>B7-B8</f>
        <v>975</v>
      </c>
      <c r="C32" s="8">
        <f t="shared" ref="C32:L32" si="7">B32-$B8</f>
        <v>950</v>
      </c>
      <c r="D32" s="8">
        <f t="shared" si="7"/>
        <v>925</v>
      </c>
      <c r="E32" s="8">
        <f t="shared" si="7"/>
        <v>900</v>
      </c>
      <c r="F32" s="6">
        <f t="shared" si="7"/>
        <v>875</v>
      </c>
      <c r="G32" s="19">
        <f t="shared" si="7"/>
        <v>850</v>
      </c>
      <c r="H32" s="20">
        <f t="shared" si="7"/>
        <v>825</v>
      </c>
      <c r="I32" s="20">
        <f t="shared" si="7"/>
        <v>800</v>
      </c>
      <c r="J32" s="20">
        <f t="shared" si="7"/>
        <v>775</v>
      </c>
      <c r="K32" s="22">
        <f t="shared" si="7"/>
        <v>750</v>
      </c>
      <c r="L32" s="8">
        <f t="shared" si="7"/>
        <v>725</v>
      </c>
      <c r="N32" s="47"/>
      <c r="O32" s="47"/>
      <c r="P32" s="47"/>
      <c r="Q32" s="47"/>
      <c r="R32" s="47"/>
      <c r="S32" s="47"/>
      <c r="T32" s="47"/>
    </row>
    <row r="33" spans="1:12" x14ac:dyDescent="0.25">
      <c r="A33" s="3" t="s">
        <v>1</v>
      </c>
      <c r="B33" s="37">
        <f>B31-B32</f>
        <v>45</v>
      </c>
      <c r="C33" s="37">
        <f t="shared" ref="C33:F33" si="8">C31-C32</f>
        <v>90.400000000000091</v>
      </c>
      <c r="D33" s="37">
        <f>D31-D32</f>
        <v>136.20800000000008</v>
      </c>
      <c r="E33" s="37">
        <f t="shared" si="8"/>
        <v>182.43216000000007</v>
      </c>
      <c r="F33" s="38">
        <f t="shared" si="8"/>
        <v>229.08080319999999</v>
      </c>
      <c r="G33" s="39">
        <f>G31-G32</f>
        <v>276.16241926400016</v>
      </c>
      <c r="H33" s="40">
        <f>H31-H32</f>
        <v>323.68566764928028</v>
      </c>
      <c r="I33" s="40">
        <f t="shared" ref="I33:L33" si="9">I31-I32</f>
        <v>371.65938100226595</v>
      </c>
      <c r="J33" s="40">
        <f t="shared" si="9"/>
        <v>420.09256862231109</v>
      </c>
      <c r="K33" s="41">
        <f t="shared" si="9"/>
        <v>468.99441999475721</v>
      </c>
      <c r="L33" s="37">
        <f t="shared" si="9"/>
        <v>518.37430839465242</v>
      </c>
    </row>
    <row r="34" spans="1:12" x14ac:dyDescent="0.25">
      <c r="A34" s="17" t="s">
        <v>3</v>
      </c>
      <c r="B34" s="71">
        <f t="shared" ref="B34:L34" si="10">B32*B13+B33*B14</f>
        <v>36.375</v>
      </c>
      <c r="C34" s="71">
        <f t="shared" si="10"/>
        <v>38.674000000000007</v>
      </c>
      <c r="D34" s="71">
        <f t="shared" si="10"/>
        <v>36.461240000000004</v>
      </c>
      <c r="E34" s="71">
        <f t="shared" si="10"/>
        <v>44.270251200000011</v>
      </c>
      <c r="F34" s="72">
        <f t="shared" si="10"/>
        <v>48.951464256000008</v>
      </c>
      <c r="G34" s="65">
        <f t="shared" si="10"/>
        <v>35.273248385280006</v>
      </c>
      <c r="H34" s="66">
        <f t="shared" si="10"/>
        <v>48.296140058956823</v>
      </c>
      <c r="I34" s="66">
        <f t="shared" si="10"/>
        <v>61.449344290203939</v>
      </c>
      <c r="J34" s="66">
        <f t="shared" si="10"/>
        <v>43.928702744892448</v>
      </c>
      <c r="K34" s="67">
        <f t="shared" si="10"/>
        <v>49.699720999737863</v>
      </c>
      <c r="L34" s="68">
        <f t="shared" si="10"/>
        <v>40.926229251839572</v>
      </c>
    </row>
    <row r="35" spans="1:12" x14ac:dyDescent="0.25">
      <c r="B35" s="7"/>
    </row>
    <row r="36" spans="1:12" x14ac:dyDescent="0.25">
      <c r="B36" s="18"/>
      <c r="C36" s="18"/>
    </row>
    <row r="37" spans="1:12" x14ac:dyDescent="0.25">
      <c r="B37" s="18"/>
    </row>
  </sheetData>
  <mergeCells count="1">
    <mergeCell ref="A24:G2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workbookViewId="0">
      <selection activeCell="N1" sqref="N1"/>
    </sheetView>
  </sheetViews>
  <sheetFormatPr defaultRowHeight="15" x14ac:dyDescent="0.25"/>
  <cols>
    <col min="1" max="1" width="66.7109375" customWidth="1"/>
    <col min="2" max="2" width="11.5703125" bestFit="1" customWidth="1"/>
    <col min="14" max="14" width="10.7109375" customWidth="1"/>
  </cols>
  <sheetData>
    <row r="1" spans="1:14" ht="18.75" x14ac:dyDescent="0.3">
      <c r="A1" s="13" t="s">
        <v>22</v>
      </c>
      <c r="N1" s="83">
        <v>42300</v>
      </c>
    </row>
    <row r="3" spans="1:14" ht="15.75" x14ac:dyDescent="0.25">
      <c r="A3" s="16" t="s">
        <v>5</v>
      </c>
    </row>
    <row r="4" spans="1:14" x14ac:dyDescent="0.25">
      <c r="A4" s="17" t="s">
        <v>19</v>
      </c>
    </row>
    <row r="5" spans="1:14" x14ac:dyDescent="0.25">
      <c r="A5" s="17"/>
    </row>
    <row r="6" spans="1:14" x14ac:dyDescent="0.25">
      <c r="A6" s="15" t="s">
        <v>11</v>
      </c>
    </row>
    <row r="7" spans="1:14" x14ac:dyDescent="0.25">
      <c r="A7" t="s">
        <v>6</v>
      </c>
      <c r="B7">
        <v>1000</v>
      </c>
    </row>
    <row r="8" spans="1:14" x14ac:dyDescent="0.25">
      <c r="A8" s="47" t="s">
        <v>7</v>
      </c>
      <c r="B8" s="47">
        <f>B7/40</f>
        <v>25</v>
      </c>
    </row>
    <row r="10" spans="1:14" x14ac:dyDescent="0.25">
      <c r="A10" s="15" t="s">
        <v>9</v>
      </c>
    </row>
    <row r="11" spans="1:14" x14ac:dyDescent="0.25">
      <c r="A11" s="2"/>
      <c r="B11" s="2">
        <v>2017</v>
      </c>
      <c r="C11" s="2">
        <v>2018</v>
      </c>
      <c r="D11" s="2">
        <v>2019</v>
      </c>
      <c r="E11" s="2">
        <v>2020</v>
      </c>
      <c r="F11" s="2">
        <v>2021</v>
      </c>
      <c r="G11" s="2">
        <v>2022</v>
      </c>
      <c r="H11" s="2">
        <v>2023</v>
      </c>
      <c r="I11" s="2">
        <v>2024</v>
      </c>
      <c r="J11" s="2">
        <v>2025</v>
      </c>
      <c r="K11" s="2">
        <v>2026</v>
      </c>
      <c r="L11" s="2">
        <v>2027</v>
      </c>
    </row>
    <row r="12" spans="1:14" x14ac:dyDescent="0.25">
      <c r="A12" t="s">
        <v>4</v>
      </c>
      <c r="B12" s="5">
        <f>100*1.02</f>
        <v>102</v>
      </c>
      <c r="C12" s="5">
        <f>B12*1.02</f>
        <v>104.04</v>
      </c>
      <c r="D12" s="5">
        <f t="shared" ref="D12:G12" si="0">C12*1.02</f>
        <v>106.1208</v>
      </c>
      <c r="E12" s="5">
        <f t="shared" si="0"/>
        <v>108.243216</v>
      </c>
      <c r="F12" s="5">
        <f t="shared" si="0"/>
        <v>110.40808032000001</v>
      </c>
      <c r="G12" s="5">
        <f t="shared" si="0"/>
        <v>112.61624192640001</v>
      </c>
      <c r="H12" s="5">
        <f>G12*1.02</f>
        <v>114.868566764928</v>
      </c>
      <c r="I12" s="5">
        <f t="shared" ref="I12:L12" si="1">H12*1.02</f>
        <v>117.16593810022657</v>
      </c>
      <c r="J12" s="5">
        <f t="shared" si="1"/>
        <v>119.5092568622311</v>
      </c>
      <c r="K12" s="5">
        <f t="shared" si="1"/>
        <v>121.89944199947573</v>
      </c>
      <c r="L12" s="5">
        <f t="shared" si="1"/>
        <v>124.33743083946524</v>
      </c>
    </row>
    <row r="13" spans="1:14" ht="30" x14ac:dyDescent="0.25">
      <c r="A13" s="14" t="s">
        <v>8</v>
      </c>
      <c r="B13" s="1">
        <v>3.5000000000000003E-2</v>
      </c>
      <c r="C13" s="1">
        <f>B13</f>
        <v>3.5000000000000003E-2</v>
      </c>
      <c r="D13" s="1">
        <f t="shared" ref="D13:L14" si="2">C13</f>
        <v>3.5000000000000003E-2</v>
      </c>
      <c r="E13" s="1">
        <f t="shared" si="2"/>
        <v>3.5000000000000003E-2</v>
      </c>
      <c r="F13" s="9">
        <f t="shared" si="2"/>
        <v>3.5000000000000003E-2</v>
      </c>
      <c r="G13" s="9">
        <f t="shared" si="2"/>
        <v>3.5000000000000003E-2</v>
      </c>
      <c r="H13" s="9">
        <f t="shared" si="2"/>
        <v>3.5000000000000003E-2</v>
      </c>
      <c r="I13" s="9">
        <f t="shared" si="2"/>
        <v>3.5000000000000003E-2</v>
      </c>
      <c r="J13" s="9">
        <f t="shared" si="2"/>
        <v>3.5000000000000003E-2</v>
      </c>
      <c r="K13" s="9">
        <f t="shared" si="2"/>
        <v>3.5000000000000003E-2</v>
      </c>
      <c r="L13" s="9">
        <f t="shared" si="2"/>
        <v>3.5000000000000003E-2</v>
      </c>
    </row>
    <row r="14" spans="1:14" x14ac:dyDescent="0.25">
      <c r="A14" t="s">
        <v>2</v>
      </c>
      <c r="B14" s="1">
        <v>0.05</v>
      </c>
      <c r="C14" s="1">
        <f>B14</f>
        <v>0.05</v>
      </c>
      <c r="D14" s="1">
        <f t="shared" si="2"/>
        <v>0.05</v>
      </c>
      <c r="E14" s="1">
        <f t="shared" si="2"/>
        <v>0.05</v>
      </c>
      <c r="F14" s="9">
        <f t="shared" si="2"/>
        <v>0.05</v>
      </c>
      <c r="G14" s="9">
        <f t="shared" si="2"/>
        <v>0.05</v>
      </c>
      <c r="H14" s="9">
        <f t="shared" si="2"/>
        <v>0.05</v>
      </c>
      <c r="I14" s="9">
        <f t="shared" si="2"/>
        <v>0.05</v>
      </c>
      <c r="J14" s="9">
        <f t="shared" si="2"/>
        <v>0.05</v>
      </c>
      <c r="K14" s="9">
        <f t="shared" si="2"/>
        <v>0.05</v>
      </c>
      <c r="L14" s="9">
        <f t="shared" si="2"/>
        <v>0.05</v>
      </c>
    </row>
    <row r="15" spans="1:14" x14ac:dyDescent="0.25">
      <c r="B15" s="1"/>
      <c r="C15" s="1"/>
      <c r="D15" s="1"/>
      <c r="E15" s="1"/>
      <c r="F15" s="9"/>
      <c r="G15" s="9"/>
      <c r="H15" s="9"/>
    </row>
    <row r="16" spans="1:14" x14ac:dyDescent="0.25">
      <c r="A16" s="15" t="s">
        <v>10</v>
      </c>
      <c r="B16" s="2">
        <v>2017</v>
      </c>
      <c r="C16" s="2">
        <v>2018</v>
      </c>
      <c r="D16" s="2">
        <v>2019</v>
      </c>
      <c r="E16" s="2">
        <v>2020</v>
      </c>
      <c r="F16" s="2">
        <v>2021</v>
      </c>
      <c r="G16" s="2">
        <v>2022</v>
      </c>
      <c r="H16" s="2">
        <v>2023</v>
      </c>
      <c r="I16" s="2">
        <v>2024</v>
      </c>
      <c r="J16" s="2">
        <v>2025</v>
      </c>
      <c r="K16" s="2">
        <v>2026</v>
      </c>
      <c r="L16" s="2">
        <v>2027</v>
      </c>
    </row>
    <row r="17" spans="1:20" x14ac:dyDescent="0.25">
      <c r="A17" s="80" t="s">
        <v>15</v>
      </c>
      <c r="B17" s="54">
        <f>B7-B8+B18-B20</f>
        <v>1029</v>
      </c>
      <c r="C17" s="54">
        <f>B17+C18-C20-$B$8</f>
        <v>1058.48</v>
      </c>
      <c r="D17" s="54">
        <f>C17+D18-D20-$B$8</f>
        <v>1088.4496000000001</v>
      </c>
      <c r="E17" s="54">
        <f t="shared" ref="E17:K17" si="3">D17+E18-E20-$B$8</f>
        <v>1118.9185920000002</v>
      </c>
      <c r="F17" s="54">
        <f t="shared" si="3"/>
        <v>1149.8969638400001</v>
      </c>
      <c r="G17" s="54">
        <f t="shared" si="3"/>
        <v>1172.8949031168002</v>
      </c>
      <c r="H17" s="54">
        <f t="shared" si="3"/>
        <v>1196.3528011791361</v>
      </c>
      <c r="I17" s="54">
        <f t="shared" si="3"/>
        <v>1220.2798572027189</v>
      </c>
      <c r="J17" s="54">
        <f t="shared" si="3"/>
        <v>1244.6854543467732</v>
      </c>
      <c r="K17" s="54">
        <f t="shared" si="3"/>
        <v>1269.5791634337088</v>
      </c>
      <c r="L17" s="54">
        <f>K17+L18-L20-$B$8</f>
        <v>1294.9707467023829</v>
      </c>
    </row>
    <row r="18" spans="1:20" x14ac:dyDescent="0.25">
      <c r="A18" s="80" t="s">
        <v>16</v>
      </c>
      <c r="B18" s="51">
        <f>Basiseksempel!B18*1.2</f>
        <v>54</v>
      </c>
      <c r="C18" s="51">
        <f>Basiseksempel!C18*1.2</f>
        <v>59.880000000000109</v>
      </c>
      <c r="D18" s="51">
        <f>Basiseksempel!D18*1.2</f>
        <v>66.357600000000005</v>
      </c>
      <c r="E18" s="51">
        <f>Basiseksempel!E18*1.2</f>
        <v>73.49275200000001</v>
      </c>
      <c r="F18" s="51">
        <f>Basiseksempel!F18*1.2</f>
        <v>81.35140703999987</v>
      </c>
      <c r="G18" s="24">
        <f t="shared" ref="G18:L18" si="4">G20+F17*(G12/F12)-F17+G19</f>
        <v>81.506115180799952</v>
      </c>
      <c r="H18" s="24">
        <f t="shared" si="4"/>
        <v>90.116685484415939</v>
      </c>
      <c r="I18" s="24">
        <f t="shared" si="4"/>
        <v>99.597511994104252</v>
      </c>
      <c r="J18" s="24">
        <f t="shared" si="4"/>
        <v>110.03580431398632</v>
      </c>
      <c r="K18" s="24">
        <f t="shared" si="4"/>
        <v>121.52749668826618</v>
      </c>
      <c r="L18" s="24">
        <f t="shared" si="4"/>
        <v>134.17812053883131</v>
      </c>
      <c r="M18" s="25"/>
    </row>
    <row r="19" spans="1:20" x14ac:dyDescent="0.25">
      <c r="A19" s="80" t="s">
        <v>17</v>
      </c>
      <c r="B19" s="24">
        <v>25</v>
      </c>
      <c r="C19" s="24">
        <v>25</v>
      </c>
      <c r="D19" s="24">
        <v>25</v>
      </c>
      <c r="E19" s="24">
        <v>25</v>
      </c>
      <c r="F19" s="24">
        <v>25</v>
      </c>
      <c r="G19" s="24">
        <v>25</v>
      </c>
      <c r="H19" s="24">
        <v>25</v>
      </c>
      <c r="I19" s="24">
        <v>25</v>
      </c>
      <c r="J19" s="24">
        <v>25</v>
      </c>
      <c r="K19" s="24">
        <v>25</v>
      </c>
      <c r="L19" s="24">
        <v>25</v>
      </c>
      <c r="O19" s="25"/>
    </row>
    <row r="20" spans="1:20" x14ac:dyDescent="0.25">
      <c r="A20" s="80" t="s">
        <v>21</v>
      </c>
      <c r="B20" s="53">
        <v>0</v>
      </c>
      <c r="C20" s="55">
        <f>B18/10</f>
        <v>5.4</v>
      </c>
      <c r="D20" s="55">
        <f>(B18+C18)/10</f>
        <v>11.388000000000011</v>
      </c>
      <c r="E20" s="55">
        <f>(B18+C18+D18)/10</f>
        <v>18.02376000000001</v>
      </c>
      <c r="F20" s="55">
        <f>(B18+C18+D18+E18)/10</f>
        <v>25.373035200000011</v>
      </c>
      <c r="G20" s="55">
        <f>(B18+C18+D18+E18+F18)/10</f>
        <v>33.508175903999998</v>
      </c>
      <c r="H20" s="55">
        <f>(E18+F18+G18+D18+C18+B18)/10</f>
        <v>41.658787422079996</v>
      </c>
      <c r="I20" s="55">
        <f>(F18+G18+H18+E18+D18+C18+B18)/10</f>
        <v>50.670455970521587</v>
      </c>
      <c r="J20" s="55">
        <f>(G18+H18+I18+F18+E18+D18+C18+B18)/10</f>
        <v>60.630207169932007</v>
      </c>
      <c r="K20" s="55">
        <f>(H18+I18+J18+G18+F18+E18+D18+C18+B18)/10</f>
        <v>71.633787601330653</v>
      </c>
      <c r="L20" s="55">
        <f>(I18+J18+K18+H18+G18+F18+E18+D18+C18+B18)/10</f>
        <v>83.786537270157268</v>
      </c>
      <c r="M20" s="25"/>
      <c r="O20" s="25"/>
    </row>
    <row r="21" spans="1:20" x14ac:dyDescent="0.25">
      <c r="A21" s="80" t="s">
        <v>18</v>
      </c>
      <c r="B21" s="56">
        <f>B18</f>
        <v>54</v>
      </c>
      <c r="C21" s="56">
        <f>B18+C18-C20</f>
        <v>108.4800000000001</v>
      </c>
      <c r="D21" s="56">
        <f>C21+D18-D20</f>
        <v>163.44960000000012</v>
      </c>
      <c r="E21" s="56">
        <f t="shared" ref="E21:K21" si="5">D21+E18-E20</f>
        <v>218.91859200000013</v>
      </c>
      <c r="F21" s="56">
        <f t="shared" si="5"/>
        <v>274.89696384000001</v>
      </c>
      <c r="G21" s="56">
        <f t="shared" si="5"/>
        <v>322.89490311679998</v>
      </c>
      <c r="H21" s="56">
        <f t="shared" si="5"/>
        <v>371.35280117913589</v>
      </c>
      <c r="I21" s="56">
        <f t="shared" si="5"/>
        <v>420.27985720271857</v>
      </c>
      <c r="J21" s="56">
        <f t="shared" si="5"/>
        <v>469.68545434677293</v>
      </c>
      <c r="K21" s="56">
        <f t="shared" si="5"/>
        <v>519.57916343370857</v>
      </c>
      <c r="L21" s="56">
        <f>K21+L18-L20</f>
        <v>569.9707467023826</v>
      </c>
      <c r="O21" s="25"/>
    </row>
    <row r="22" spans="1:20" x14ac:dyDescent="0.25">
      <c r="A22" s="80" t="s">
        <v>13</v>
      </c>
      <c r="B22" s="56">
        <f>B21</f>
        <v>54</v>
      </c>
      <c r="C22" s="56">
        <f t="shared" ref="C22:L22" si="6">B22*(C12/B12)+C18-C20</f>
        <v>109.5600000000001</v>
      </c>
      <c r="D22" s="56">
        <f t="shared" si="6"/>
        <v>166.72080000000011</v>
      </c>
      <c r="E22" s="56">
        <f t="shared" si="6"/>
        <v>225.52420800000013</v>
      </c>
      <c r="F22" s="56">
        <f t="shared" si="6"/>
        <v>286.01306399999999</v>
      </c>
      <c r="G22" s="56">
        <f t="shared" si="6"/>
        <v>339.73126455679994</v>
      </c>
      <c r="H22" s="56">
        <f t="shared" si="6"/>
        <v>394.98378791027187</v>
      </c>
      <c r="I22" s="56">
        <f t="shared" si="6"/>
        <v>451.81051969205998</v>
      </c>
      <c r="J22" s="56">
        <f t="shared" si="6"/>
        <v>510.25232722995548</v>
      </c>
      <c r="K22" s="56">
        <f t="shared" si="6"/>
        <v>570.35108286149011</v>
      </c>
      <c r="L22" s="56">
        <f t="shared" si="6"/>
        <v>632.14968778739399</v>
      </c>
    </row>
    <row r="23" spans="1:20" x14ac:dyDescent="0.25"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</row>
    <row r="24" spans="1:20" ht="15" customHeight="1" x14ac:dyDescent="0.25">
      <c r="A24" s="84" t="s">
        <v>12</v>
      </c>
      <c r="B24" s="84"/>
      <c r="C24" s="84"/>
      <c r="D24" s="84"/>
      <c r="E24" s="84"/>
      <c r="F24" s="84"/>
      <c r="G24" s="84"/>
      <c r="H24" s="14"/>
    </row>
    <row r="25" spans="1:20" x14ac:dyDescent="0.25">
      <c r="A25" s="84"/>
      <c r="B25" s="84"/>
      <c r="C25" s="84"/>
      <c r="D25" s="84"/>
      <c r="E25" s="84"/>
      <c r="F25" s="84"/>
      <c r="G25" s="84"/>
      <c r="H25" s="14"/>
    </row>
    <row r="26" spans="1:20" x14ac:dyDescent="0.25">
      <c r="A26" s="23"/>
      <c r="B26" s="23"/>
      <c r="C26" s="23"/>
      <c r="D26" s="23"/>
      <c r="E26" s="23"/>
      <c r="F26" s="23"/>
      <c r="G26" s="23"/>
      <c r="H26" s="14"/>
    </row>
    <row r="27" spans="1:20" x14ac:dyDescent="0.25">
      <c r="A27" s="12"/>
    </row>
    <row r="28" spans="1:20" s="11" customFormat="1" x14ac:dyDescent="0.25"/>
    <row r="30" spans="1:20" x14ac:dyDescent="0.25">
      <c r="A30" s="15" t="s">
        <v>20</v>
      </c>
      <c r="B30" s="3">
        <v>2017</v>
      </c>
      <c r="C30" s="3">
        <v>2018</v>
      </c>
      <c r="D30" s="3">
        <v>2019</v>
      </c>
      <c r="E30" s="3">
        <v>2020</v>
      </c>
      <c r="F30" s="4">
        <v>2021</v>
      </c>
      <c r="G30" s="48">
        <v>2022</v>
      </c>
      <c r="H30" s="10">
        <v>2023</v>
      </c>
      <c r="I30" s="10">
        <v>2024</v>
      </c>
      <c r="J30" s="10">
        <v>2025</v>
      </c>
      <c r="K30" s="21">
        <v>2026</v>
      </c>
      <c r="L30" s="49">
        <v>2027</v>
      </c>
    </row>
    <row r="31" spans="1:20" x14ac:dyDescent="0.25">
      <c r="A31" s="26" t="s">
        <v>14</v>
      </c>
      <c r="B31" s="42">
        <f>B7*(B12/100)</f>
        <v>1020</v>
      </c>
      <c r="C31" s="42">
        <f>B31*(C12/B12)</f>
        <v>1040.4000000000001</v>
      </c>
      <c r="D31" s="42">
        <f>C31*(D12/C12)</f>
        <v>1061.2080000000001</v>
      </c>
      <c r="E31" s="42">
        <f>D31*(E12/D12)</f>
        <v>1082.4321600000001</v>
      </c>
      <c r="F31" s="43">
        <f>E31*(F12/E12)</f>
        <v>1104.0808032</v>
      </c>
      <c r="G31" s="57">
        <f>(B17*(G12/B12)+C17*(G12/C12)+D17*(G12/D12)+E17*(G12/E12)+F17*(G12/F12))/5</f>
        <v>1154.7842337120003</v>
      </c>
      <c r="H31" s="58">
        <f>G31*H12/G12</f>
        <v>1177.8799183862404</v>
      </c>
      <c r="I31" s="58">
        <f>H31*I12/H12</f>
        <v>1201.4375167539652</v>
      </c>
      <c r="J31" s="58">
        <f>I31*J12/I12</f>
        <v>1225.4662670890443</v>
      </c>
      <c r="K31" s="59">
        <f>J31*K12/J12</f>
        <v>1249.9755924308251</v>
      </c>
      <c r="L31" s="60">
        <f>(G17*(L12/G12)+H17*(L12/H12)+I17*(L12/I12)+J17*(L12/J12)+K17*(L12/K12))/5</f>
        <v>1294.9707467023829</v>
      </c>
      <c r="N31" s="47"/>
      <c r="O31" s="47"/>
      <c r="P31" s="47"/>
      <c r="Q31" s="47"/>
      <c r="R31" s="47"/>
      <c r="S31" s="47"/>
      <c r="T31" s="47"/>
    </row>
    <row r="32" spans="1:20" x14ac:dyDescent="0.25">
      <c r="A32" s="36" t="s">
        <v>0</v>
      </c>
      <c r="B32" s="8">
        <f>B7-B8</f>
        <v>975</v>
      </c>
      <c r="C32" s="8">
        <f t="shared" ref="C32:L32" si="7">B32-$B8</f>
        <v>950</v>
      </c>
      <c r="D32" s="8">
        <f t="shared" si="7"/>
        <v>925</v>
      </c>
      <c r="E32" s="8">
        <f t="shared" si="7"/>
        <v>900</v>
      </c>
      <c r="F32" s="6">
        <f t="shared" si="7"/>
        <v>875</v>
      </c>
      <c r="G32" s="19">
        <f t="shared" si="7"/>
        <v>850</v>
      </c>
      <c r="H32" s="20">
        <f t="shared" si="7"/>
        <v>825</v>
      </c>
      <c r="I32" s="20">
        <f t="shared" si="7"/>
        <v>800</v>
      </c>
      <c r="J32" s="20">
        <f t="shared" si="7"/>
        <v>775</v>
      </c>
      <c r="K32" s="22">
        <f t="shared" si="7"/>
        <v>750</v>
      </c>
      <c r="L32" s="8">
        <f t="shared" si="7"/>
        <v>725</v>
      </c>
      <c r="N32" s="47"/>
      <c r="O32" s="47"/>
      <c r="P32" s="47"/>
      <c r="Q32" s="47"/>
      <c r="R32" s="47"/>
      <c r="S32" s="47"/>
      <c r="T32" s="47"/>
    </row>
    <row r="33" spans="1:12" x14ac:dyDescent="0.25">
      <c r="A33" s="3" t="s">
        <v>1</v>
      </c>
      <c r="B33" s="37">
        <f>B31-B32</f>
        <v>45</v>
      </c>
      <c r="C33" s="37">
        <f t="shared" ref="C33:F33" si="8">C31-C32</f>
        <v>90.400000000000091</v>
      </c>
      <c r="D33" s="37">
        <f>D31-D32</f>
        <v>136.20800000000008</v>
      </c>
      <c r="E33" s="37">
        <f t="shared" si="8"/>
        <v>182.43216000000007</v>
      </c>
      <c r="F33" s="38">
        <f t="shared" si="8"/>
        <v>229.08080319999999</v>
      </c>
      <c r="G33" s="61">
        <f>G31-G32</f>
        <v>304.78423371200029</v>
      </c>
      <c r="H33" s="62">
        <f>H31-H32</f>
        <v>352.87991838624043</v>
      </c>
      <c r="I33" s="62">
        <f t="shared" ref="I33:L33" si="9">I31-I32</f>
        <v>401.43751675396516</v>
      </c>
      <c r="J33" s="62">
        <f t="shared" si="9"/>
        <v>450.46626708904432</v>
      </c>
      <c r="K33" s="63">
        <f t="shared" si="9"/>
        <v>499.97559243082515</v>
      </c>
      <c r="L33" s="64">
        <f t="shared" si="9"/>
        <v>569.97074670238294</v>
      </c>
    </row>
    <row r="34" spans="1:12" x14ac:dyDescent="0.25">
      <c r="A34" s="17" t="s">
        <v>3</v>
      </c>
      <c r="B34" s="30">
        <f t="shared" ref="B34:L34" si="10">B32*B13+B33*B14</f>
        <v>36.375</v>
      </c>
      <c r="C34" s="30">
        <f t="shared" si="10"/>
        <v>37.770000000000003</v>
      </c>
      <c r="D34" s="30">
        <f t="shared" si="10"/>
        <v>39.185400000000001</v>
      </c>
      <c r="E34" s="30">
        <f t="shared" si="10"/>
        <v>40.621608000000009</v>
      </c>
      <c r="F34" s="31">
        <f t="shared" si="10"/>
        <v>42.079040160000005</v>
      </c>
      <c r="G34" s="65">
        <f t="shared" si="10"/>
        <v>44.989211685600019</v>
      </c>
      <c r="H34" s="66">
        <f t="shared" si="10"/>
        <v>46.518995919312026</v>
      </c>
      <c r="I34" s="66">
        <f t="shared" si="10"/>
        <v>48.071875837698258</v>
      </c>
      <c r="J34" s="66">
        <f t="shared" si="10"/>
        <v>49.64831335445222</v>
      </c>
      <c r="K34" s="67">
        <f t="shared" si="10"/>
        <v>51.24877962154126</v>
      </c>
      <c r="L34" s="68">
        <f t="shared" si="10"/>
        <v>53.873537335119153</v>
      </c>
    </row>
    <row r="35" spans="1:12" x14ac:dyDescent="0.25">
      <c r="B35" s="18"/>
      <c r="C35" s="18"/>
    </row>
    <row r="36" spans="1:12" x14ac:dyDescent="0.25">
      <c r="B36" s="18"/>
    </row>
  </sheetData>
  <mergeCells count="1">
    <mergeCell ref="A24:G2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N1" sqref="N1"/>
    </sheetView>
  </sheetViews>
  <sheetFormatPr defaultRowHeight="15" x14ac:dyDescent="0.25"/>
  <cols>
    <col min="1" max="1" width="66.7109375" customWidth="1"/>
    <col min="2" max="2" width="11.5703125" bestFit="1" customWidth="1"/>
    <col min="14" max="14" width="11.85546875" customWidth="1"/>
  </cols>
  <sheetData>
    <row r="1" spans="1:14" ht="18.75" x14ac:dyDescent="0.3">
      <c r="A1" s="13" t="s">
        <v>23</v>
      </c>
      <c r="N1" s="83">
        <v>42300</v>
      </c>
    </row>
    <row r="3" spans="1:14" ht="15.75" x14ac:dyDescent="0.25">
      <c r="A3" s="16" t="s">
        <v>5</v>
      </c>
    </row>
    <row r="4" spans="1:14" x14ac:dyDescent="0.25">
      <c r="A4" s="17" t="s">
        <v>19</v>
      </c>
    </row>
    <row r="5" spans="1:14" x14ac:dyDescent="0.25">
      <c r="A5" s="17"/>
    </row>
    <row r="6" spans="1:14" x14ac:dyDescent="0.25">
      <c r="A6" s="15" t="s">
        <v>11</v>
      </c>
    </row>
    <row r="7" spans="1:14" x14ac:dyDescent="0.25">
      <c r="A7" t="s">
        <v>6</v>
      </c>
      <c r="B7">
        <v>1000</v>
      </c>
    </row>
    <row r="8" spans="1:14" x14ac:dyDescent="0.25">
      <c r="A8" s="47" t="s">
        <v>7</v>
      </c>
      <c r="B8" s="47">
        <f>B7/40</f>
        <v>25</v>
      </c>
    </row>
    <row r="10" spans="1:14" x14ac:dyDescent="0.25">
      <c r="A10" s="15" t="s">
        <v>9</v>
      </c>
    </row>
    <row r="11" spans="1:14" x14ac:dyDescent="0.25">
      <c r="A11" s="2"/>
      <c r="B11" s="2">
        <v>2017</v>
      </c>
      <c r="C11" s="2">
        <v>2018</v>
      </c>
      <c r="D11" s="2">
        <v>2019</v>
      </c>
      <c r="E11" s="2">
        <v>2020</v>
      </c>
      <c r="F11" s="2">
        <v>2021</v>
      </c>
      <c r="G11" s="2">
        <v>2022</v>
      </c>
      <c r="H11" s="2">
        <v>2023</v>
      </c>
      <c r="I11" s="2">
        <v>2024</v>
      </c>
      <c r="J11" s="2">
        <v>2025</v>
      </c>
      <c r="K11" s="2">
        <v>2026</v>
      </c>
      <c r="L11" s="2">
        <v>2027</v>
      </c>
    </row>
    <row r="12" spans="1:14" x14ac:dyDescent="0.25">
      <c r="A12" t="s">
        <v>4</v>
      </c>
      <c r="B12" s="5">
        <f>100*1.02</f>
        <v>102</v>
      </c>
      <c r="C12" s="5">
        <f>B12*1.02</f>
        <v>104.04</v>
      </c>
      <c r="D12" s="5">
        <f t="shared" ref="D12:G12" si="0">C12*1.02</f>
        <v>106.1208</v>
      </c>
      <c r="E12" s="5">
        <f t="shared" si="0"/>
        <v>108.243216</v>
      </c>
      <c r="F12" s="5">
        <f t="shared" si="0"/>
        <v>110.40808032000001</v>
      </c>
      <c r="G12" s="5">
        <f t="shared" si="0"/>
        <v>112.61624192640001</v>
      </c>
      <c r="H12" s="5">
        <f>G12*1.02</f>
        <v>114.868566764928</v>
      </c>
      <c r="I12" s="5">
        <f t="shared" ref="I12:L12" si="1">H12*1.02</f>
        <v>117.16593810022657</v>
      </c>
      <c r="J12" s="5">
        <f t="shared" si="1"/>
        <v>119.5092568622311</v>
      </c>
      <c r="K12" s="5">
        <f t="shared" si="1"/>
        <v>121.89944199947573</v>
      </c>
      <c r="L12" s="5">
        <f t="shared" si="1"/>
        <v>124.33743083946524</v>
      </c>
    </row>
    <row r="13" spans="1:14" ht="30" x14ac:dyDescent="0.25">
      <c r="A13" s="14" t="s">
        <v>8</v>
      </c>
      <c r="B13" s="1">
        <v>3.5000000000000003E-2</v>
      </c>
      <c r="C13" s="1">
        <f>B13</f>
        <v>3.5000000000000003E-2</v>
      </c>
      <c r="D13" s="1">
        <f t="shared" ref="D13:L14" si="2">C13</f>
        <v>3.5000000000000003E-2</v>
      </c>
      <c r="E13" s="1">
        <f t="shared" si="2"/>
        <v>3.5000000000000003E-2</v>
      </c>
      <c r="F13" s="9">
        <f t="shared" si="2"/>
        <v>3.5000000000000003E-2</v>
      </c>
      <c r="G13" s="9">
        <f t="shared" si="2"/>
        <v>3.5000000000000003E-2</v>
      </c>
      <c r="H13" s="9">
        <f t="shared" si="2"/>
        <v>3.5000000000000003E-2</v>
      </c>
      <c r="I13" s="9">
        <f t="shared" si="2"/>
        <v>3.5000000000000003E-2</v>
      </c>
      <c r="J13" s="9">
        <f t="shared" si="2"/>
        <v>3.5000000000000003E-2</v>
      </c>
      <c r="K13" s="9">
        <f t="shared" si="2"/>
        <v>3.5000000000000003E-2</v>
      </c>
      <c r="L13" s="9">
        <f t="shared" si="2"/>
        <v>3.5000000000000003E-2</v>
      </c>
    </row>
    <row r="14" spans="1:14" x14ac:dyDescent="0.25">
      <c r="A14" t="s">
        <v>2</v>
      </c>
      <c r="B14" s="1">
        <v>0.05</v>
      </c>
      <c r="C14" s="1">
        <f>B14</f>
        <v>0.05</v>
      </c>
      <c r="D14" s="1">
        <f t="shared" si="2"/>
        <v>0.05</v>
      </c>
      <c r="E14" s="1">
        <f t="shared" si="2"/>
        <v>0.05</v>
      </c>
      <c r="F14" s="9">
        <f t="shared" si="2"/>
        <v>0.05</v>
      </c>
      <c r="G14" s="9">
        <f t="shared" si="2"/>
        <v>0.05</v>
      </c>
      <c r="H14" s="9">
        <f t="shared" si="2"/>
        <v>0.05</v>
      </c>
      <c r="I14" s="9">
        <f t="shared" si="2"/>
        <v>0.05</v>
      </c>
      <c r="J14" s="9">
        <f t="shared" si="2"/>
        <v>0.05</v>
      </c>
      <c r="K14" s="9">
        <f t="shared" si="2"/>
        <v>0.05</v>
      </c>
      <c r="L14" s="9">
        <f t="shared" si="2"/>
        <v>0.05</v>
      </c>
    </row>
    <row r="15" spans="1:14" x14ac:dyDescent="0.25">
      <c r="B15" s="1"/>
      <c r="C15" s="1"/>
      <c r="D15" s="1"/>
      <c r="E15" s="1"/>
      <c r="F15" s="9"/>
      <c r="G15" s="9"/>
      <c r="H15" s="9"/>
    </row>
    <row r="16" spans="1:14" x14ac:dyDescent="0.25">
      <c r="A16" s="15" t="s">
        <v>10</v>
      </c>
      <c r="B16" s="2">
        <v>2017</v>
      </c>
      <c r="C16" s="2">
        <v>2018</v>
      </c>
      <c r="D16" s="2">
        <v>2019</v>
      </c>
      <c r="E16" s="2">
        <v>2020</v>
      </c>
      <c r="F16" s="2">
        <v>2021</v>
      </c>
      <c r="G16" s="2">
        <v>2022</v>
      </c>
      <c r="H16" s="2">
        <v>2023</v>
      </c>
      <c r="I16" s="2">
        <v>2024</v>
      </c>
      <c r="J16" s="2">
        <v>2025</v>
      </c>
      <c r="K16" s="2">
        <v>2026</v>
      </c>
      <c r="L16" s="2">
        <v>2027</v>
      </c>
    </row>
    <row r="17" spans="1:20" x14ac:dyDescent="0.25">
      <c r="A17" s="80" t="s">
        <v>15</v>
      </c>
      <c r="B17" s="54">
        <f>B7-B8+B18-B20</f>
        <v>1011</v>
      </c>
      <c r="C17" s="54">
        <f>B17+C18-C20-$B$8</f>
        <v>1022.3200000000002</v>
      </c>
      <c r="D17" s="54">
        <f>C17+D18-D20-$B$8</f>
        <v>1033.9664</v>
      </c>
      <c r="E17" s="54">
        <f t="shared" ref="E17:K17" si="3">D17+E18-E20-$B$8</f>
        <v>1045.9457279999999</v>
      </c>
      <c r="F17" s="54">
        <f t="shared" si="3"/>
        <v>1058.2646425599999</v>
      </c>
      <c r="G17" s="54">
        <f t="shared" si="3"/>
        <v>1079.4299354111999</v>
      </c>
      <c r="H17" s="54">
        <f t="shared" si="3"/>
        <v>1101.0185341194237</v>
      </c>
      <c r="I17" s="54">
        <f t="shared" si="3"/>
        <v>1123.0389048018124</v>
      </c>
      <c r="J17" s="54">
        <f t="shared" si="3"/>
        <v>1145.4996828978485</v>
      </c>
      <c r="K17" s="54">
        <f t="shared" si="3"/>
        <v>1168.4096765558056</v>
      </c>
      <c r="L17" s="54">
        <f>K17+L18-L20-$B$8</f>
        <v>1191.7778700869217</v>
      </c>
    </row>
    <row r="18" spans="1:20" x14ac:dyDescent="0.25">
      <c r="A18" s="80" t="s">
        <v>16</v>
      </c>
      <c r="B18" s="51">
        <f>Basiseksempel!B18*0.8</f>
        <v>36</v>
      </c>
      <c r="C18" s="51">
        <f>Basiseksempel!C18*0.8</f>
        <v>39.920000000000073</v>
      </c>
      <c r="D18" s="51">
        <f>Basiseksempel!D18*0.8</f>
        <v>44.238400000000006</v>
      </c>
      <c r="E18" s="51">
        <f>Basiseksempel!E18*0.8</f>
        <v>48.995168000000014</v>
      </c>
      <c r="F18" s="51">
        <f>Basiseksempel!F18*0.8</f>
        <v>54.234271359999916</v>
      </c>
      <c r="G18" s="24">
        <f t="shared" ref="G18:L18" si="4">G20+F17*(G12/F12)-F17+G19</f>
        <v>68.50407678720012</v>
      </c>
      <c r="H18" s="24">
        <f t="shared" si="4"/>
        <v>75.777790322943929</v>
      </c>
      <c r="I18" s="24">
        <f t="shared" si="4"/>
        <v>83.787341329403034</v>
      </c>
      <c r="J18" s="24">
        <f t="shared" si="4"/>
        <v>92.606482875990878</v>
      </c>
      <c r="K18" s="24">
        <f t="shared" si="4"/>
        <v>102.31634672551081</v>
      </c>
      <c r="L18" s="24">
        <f t="shared" si="4"/>
        <v>113.00618127122084</v>
      </c>
      <c r="M18" s="25"/>
    </row>
    <row r="19" spans="1:20" x14ac:dyDescent="0.25">
      <c r="A19" s="80" t="s">
        <v>17</v>
      </c>
      <c r="B19" s="24">
        <v>25</v>
      </c>
      <c r="C19" s="24">
        <v>25</v>
      </c>
      <c r="D19" s="24">
        <v>25</v>
      </c>
      <c r="E19" s="24">
        <v>25</v>
      </c>
      <c r="F19" s="24">
        <v>25</v>
      </c>
      <c r="G19" s="24">
        <v>25</v>
      </c>
      <c r="H19" s="24">
        <v>25</v>
      </c>
      <c r="I19" s="24">
        <v>25</v>
      </c>
      <c r="J19" s="24">
        <v>25</v>
      </c>
      <c r="K19" s="24">
        <v>25</v>
      </c>
      <c r="L19" s="24">
        <v>25</v>
      </c>
      <c r="O19" s="25"/>
    </row>
    <row r="20" spans="1:20" x14ac:dyDescent="0.25">
      <c r="A20" s="80" t="s">
        <v>21</v>
      </c>
      <c r="B20" s="24">
        <v>0</v>
      </c>
      <c r="C20" s="55">
        <f>B18/10</f>
        <v>3.6</v>
      </c>
      <c r="D20" s="55">
        <f>(B18+C18)/10</f>
        <v>7.5920000000000076</v>
      </c>
      <c r="E20" s="55">
        <f>(B18+C18+D18)/10</f>
        <v>12.015840000000008</v>
      </c>
      <c r="F20" s="55">
        <f>(B18+C18+D18+E18)/10</f>
        <v>16.915356800000009</v>
      </c>
      <c r="G20" s="55">
        <f>(B18+C18+D18+E18+F18)/10</f>
        <v>22.338783936000002</v>
      </c>
      <c r="H20" s="55">
        <f>(E18+F18+G18+D18+C18+B18)/10</f>
        <v>29.189191614720016</v>
      </c>
      <c r="I20" s="55">
        <f>(F18+G18+H18+E18+D18+C18+B18)/10</f>
        <v>36.766970647014404</v>
      </c>
      <c r="J20" s="55">
        <f>(G18+H18+I18+F18+E18+D18+C18+B18)/10</f>
        <v>45.145704779954713</v>
      </c>
      <c r="K20" s="55">
        <f>(H18+I18+J18+G18+F18+E18+D18+C18+B18)/10</f>
        <v>54.406353067553802</v>
      </c>
      <c r="L20" s="55">
        <f>(I18+J18+K18+H18+G18+F18+E18+D18+C18+B18)/10</f>
        <v>64.637987740104876</v>
      </c>
      <c r="M20" s="25"/>
      <c r="O20" s="25"/>
    </row>
    <row r="21" spans="1:20" x14ac:dyDescent="0.25">
      <c r="A21" s="80" t="s">
        <v>18</v>
      </c>
      <c r="B21" s="56">
        <f>B18</f>
        <v>36</v>
      </c>
      <c r="C21" s="56">
        <f>B18+C18-C20</f>
        <v>72.320000000000078</v>
      </c>
      <c r="D21" s="56">
        <f>C21+D18-D20</f>
        <v>108.96640000000008</v>
      </c>
      <c r="E21" s="56">
        <f t="shared" ref="E21:K21" si="5">D21+E18-E20</f>
        <v>145.94572800000009</v>
      </c>
      <c r="F21" s="56">
        <f t="shared" si="5"/>
        <v>183.26464256</v>
      </c>
      <c r="G21" s="56">
        <f t="shared" si="5"/>
        <v>229.42993541120012</v>
      </c>
      <c r="H21" s="56">
        <f t="shared" si="5"/>
        <v>276.01853411942403</v>
      </c>
      <c r="I21" s="56">
        <f t="shared" si="5"/>
        <v>323.03890480181269</v>
      </c>
      <c r="J21" s="56">
        <f t="shared" si="5"/>
        <v>370.49968289784886</v>
      </c>
      <c r="K21" s="56">
        <f t="shared" si="5"/>
        <v>418.40967655580585</v>
      </c>
      <c r="L21" s="56">
        <f>K21+L18-L20</f>
        <v>466.77787008692178</v>
      </c>
      <c r="O21" s="25"/>
    </row>
    <row r="22" spans="1:20" x14ac:dyDescent="0.25">
      <c r="A22" s="80" t="s">
        <v>13</v>
      </c>
      <c r="B22" s="56">
        <f>B21</f>
        <v>36</v>
      </c>
      <c r="C22" s="56">
        <f t="shared" ref="C22:L22" si="6">B22*(C12/B12)+C18-C20</f>
        <v>73.040000000000077</v>
      </c>
      <c r="D22" s="56">
        <f t="shared" si="6"/>
        <v>111.14720000000008</v>
      </c>
      <c r="E22" s="56">
        <f t="shared" si="6"/>
        <v>150.34947200000011</v>
      </c>
      <c r="F22" s="56">
        <f t="shared" si="6"/>
        <v>190.67537600000003</v>
      </c>
      <c r="G22" s="56">
        <f t="shared" si="6"/>
        <v>240.65417637120018</v>
      </c>
      <c r="H22" s="56">
        <f t="shared" si="6"/>
        <v>292.05585860684812</v>
      </c>
      <c r="I22" s="56">
        <f t="shared" si="6"/>
        <v>344.91734646137377</v>
      </c>
      <c r="J22" s="56">
        <f t="shared" si="6"/>
        <v>399.27647148663743</v>
      </c>
      <c r="K22" s="56">
        <f t="shared" si="6"/>
        <v>455.17199457432719</v>
      </c>
      <c r="L22" s="56">
        <f t="shared" si="6"/>
        <v>512.64362799692969</v>
      </c>
      <c r="O22" s="25"/>
    </row>
    <row r="23" spans="1:20" x14ac:dyDescent="0.25"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</row>
    <row r="24" spans="1:20" ht="15" customHeight="1" x14ac:dyDescent="0.25">
      <c r="A24" s="84" t="s">
        <v>12</v>
      </c>
      <c r="B24" s="84"/>
      <c r="C24" s="84"/>
      <c r="D24" s="84"/>
      <c r="E24" s="84"/>
      <c r="F24" s="84"/>
      <c r="G24" s="84"/>
      <c r="H24" s="14"/>
    </row>
    <row r="25" spans="1:20" x14ac:dyDescent="0.25">
      <c r="A25" s="84"/>
      <c r="B25" s="84"/>
      <c r="C25" s="84"/>
      <c r="D25" s="84"/>
      <c r="E25" s="84"/>
      <c r="F25" s="84"/>
      <c r="G25" s="84"/>
      <c r="H25" s="14"/>
    </row>
    <row r="26" spans="1:20" x14ac:dyDescent="0.25">
      <c r="A26" s="23"/>
      <c r="B26" s="23"/>
      <c r="C26" s="23"/>
      <c r="D26" s="23"/>
      <c r="E26" s="23"/>
      <c r="F26" s="23"/>
      <c r="G26" s="23"/>
      <c r="H26" s="14"/>
    </row>
    <row r="27" spans="1:20" x14ac:dyDescent="0.25">
      <c r="A27" s="12"/>
    </row>
    <row r="28" spans="1:20" s="11" customFormat="1" x14ac:dyDescent="0.25"/>
    <row r="30" spans="1:20" x14ac:dyDescent="0.25">
      <c r="A30" s="15" t="s">
        <v>20</v>
      </c>
      <c r="B30" s="3">
        <v>2017</v>
      </c>
      <c r="C30" s="3">
        <v>2018</v>
      </c>
      <c r="D30" s="3">
        <v>2019</v>
      </c>
      <c r="E30" s="3">
        <v>2020</v>
      </c>
      <c r="F30" s="4">
        <v>2021</v>
      </c>
      <c r="G30" s="48">
        <v>2022</v>
      </c>
      <c r="H30" s="10">
        <v>2023</v>
      </c>
      <c r="I30" s="10">
        <v>2024</v>
      </c>
      <c r="J30" s="10">
        <v>2025</v>
      </c>
      <c r="K30" s="21">
        <v>2026</v>
      </c>
      <c r="L30" s="49">
        <v>2027</v>
      </c>
    </row>
    <row r="31" spans="1:20" x14ac:dyDescent="0.25">
      <c r="A31" s="26" t="s">
        <v>14</v>
      </c>
      <c r="B31" s="42">
        <f>B7*(B12/100)</f>
        <v>1020</v>
      </c>
      <c r="C31" s="42">
        <f>B31*(C12/B12)</f>
        <v>1040.4000000000001</v>
      </c>
      <c r="D31" s="42">
        <f>C31*(D12/C12)</f>
        <v>1061.2080000000001</v>
      </c>
      <c r="E31" s="42">
        <f>D31*(E12/D12)</f>
        <v>1082.4321600000001</v>
      </c>
      <c r="F31" s="43">
        <f>E31*(F12/E12)</f>
        <v>1104.0808032</v>
      </c>
      <c r="G31" s="57">
        <f>(B17*(G12/B12)+C17*(G12/C12)+D17*(G12/D12)+E17*(G12/E12)+F17*(G12/F12))/5</f>
        <v>1097.540604816</v>
      </c>
      <c r="H31" s="58">
        <f>G31*H12/G12</f>
        <v>1119.4914169123201</v>
      </c>
      <c r="I31" s="58">
        <f>H31*I12/H12</f>
        <v>1141.8812452505665</v>
      </c>
      <c r="J31" s="58">
        <f>I31*J12/I12</f>
        <v>1164.7188701555779</v>
      </c>
      <c r="K31" s="59">
        <f>J31*K12/J12</f>
        <v>1188.0132475586895</v>
      </c>
      <c r="L31" s="60">
        <f>(G17*(L12/G12)+H17*(L12/H12)+I17*(L12/I12)+J17*(L12/J12)+K17*(L12/K12))/5</f>
        <v>1191.7778700869217</v>
      </c>
      <c r="N31" s="47"/>
      <c r="O31" s="47"/>
      <c r="P31" s="47"/>
      <c r="Q31" s="47"/>
      <c r="R31" s="47"/>
      <c r="S31" s="47"/>
      <c r="T31" s="47"/>
    </row>
    <row r="32" spans="1:20" x14ac:dyDescent="0.25">
      <c r="A32" s="36" t="s">
        <v>0</v>
      </c>
      <c r="B32" s="8">
        <f>B7-B8</f>
        <v>975</v>
      </c>
      <c r="C32" s="8">
        <f t="shared" ref="C32:L32" si="7">B32-$B8</f>
        <v>950</v>
      </c>
      <c r="D32" s="8">
        <f t="shared" si="7"/>
        <v>925</v>
      </c>
      <c r="E32" s="8">
        <f t="shared" si="7"/>
        <v>900</v>
      </c>
      <c r="F32" s="6">
        <f t="shared" si="7"/>
        <v>875</v>
      </c>
      <c r="G32" s="19">
        <f t="shared" si="7"/>
        <v>850</v>
      </c>
      <c r="H32" s="20">
        <f t="shared" si="7"/>
        <v>825</v>
      </c>
      <c r="I32" s="20">
        <f t="shared" si="7"/>
        <v>800</v>
      </c>
      <c r="J32" s="20">
        <f t="shared" si="7"/>
        <v>775</v>
      </c>
      <c r="K32" s="22">
        <f t="shared" si="7"/>
        <v>750</v>
      </c>
      <c r="L32" s="8">
        <f t="shared" si="7"/>
        <v>725</v>
      </c>
      <c r="N32" s="47"/>
      <c r="O32" s="47"/>
      <c r="P32" s="47"/>
      <c r="Q32" s="47"/>
      <c r="R32" s="47"/>
      <c r="S32" s="47"/>
      <c r="T32" s="47"/>
    </row>
    <row r="33" spans="1:12" x14ac:dyDescent="0.25">
      <c r="A33" s="3" t="s">
        <v>1</v>
      </c>
      <c r="B33" s="37">
        <f>B31-B32</f>
        <v>45</v>
      </c>
      <c r="C33" s="37">
        <f t="shared" ref="C33:F33" si="8">C31-C32</f>
        <v>90.400000000000091</v>
      </c>
      <c r="D33" s="37">
        <f>D31-D32</f>
        <v>136.20800000000008</v>
      </c>
      <c r="E33" s="37">
        <f t="shared" si="8"/>
        <v>182.43216000000007</v>
      </c>
      <c r="F33" s="38">
        <f t="shared" si="8"/>
        <v>229.08080319999999</v>
      </c>
      <c r="G33" s="61">
        <f>G31-G32</f>
        <v>247.54060481600004</v>
      </c>
      <c r="H33" s="62">
        <f>H31-H32</f>
        <v>294.49141691232012</v>
      </c>
      <c r="I33" s="62">
        <f t="shared" ref="I33:L33" si="9">I31-I32</f>
        <v>341.88124525056651</v>
      </c>
      <c r="J33" s="62">
        <f t="shared" si="9"/>
        <v>389.71887015557786</v>
      </c>
      <c r="K33" s="63">
        <f t="shared" si="9"/>
        <v>438.0132475586895</v>
      </c>
      <c r="L33" s="64">
        <f t="shared" si="9"/>
        <v>466.77787008692167</v>
      </c>
    </row>
    <row r="34" spans="1:12" x14ac:dyDescent="0.25">
      <c r="A34" s="17" t="s">
        <v>3</v>
      </c>
      <c r="B34" s="30">
        <f t="shared" ref="B34:L34" si="10">B32*B13+B33*B14</f>
        <v>36.375</v>
      </c>
      <c r="C34" s="30">
        <f t="shared" si="10"/>
        <v>37.770000000000003</v>
      </c>
      <c r="D34" s="30">
        <f t="shared" si="10"/>
        <v>39.185400000000001</v>
      </c>
      <c r="E34" s="30">
        <f t="shared" si="10"/>
        <v>40.621608000000009</v>
      </c>
      <c r="F34" s="31">
        <f t="shared" si="10"/>
        <v>42.079040160000005</v>
      </c>
      <c r="G34" s="65">
        <f t="shared" si="10"/>
        <v>42.127030240800011</v>
      </c>
      <c r="H34" s="66">
        <f t="shared" si="10"/>
        <v>43.599570845616014</v>
      </c>
      <c r="I34" s="66">
        <f t="shared" si="10"/>
        <v>45.094062262528325</v>
      </c>
      <c r="J34" s="66">
        <f t="shared" si="10"/>
        <v>46.610943507778899</v>
      </c>
      <c r="K34" s="67">
        <f t="shared" si="10"/>
        <v>48.150662377934481</v>
      </c>
      <c r="L34" s="68">
        <f t="shared" si="10"/>
        <v>48.713893504346089</v>
      </c>
    </row>
    <row r="35" spans="1:12" x14ac:dyDescent="0.25">
      <c r="B35" s="7"/>
    </row>
    <row r="36" spans="1:12" x14ac:dyDescent="0.25">
      <c r="B36" s="18"/>
      <c r="C36" s="18"/>
    </row>
    <row r="37" spans="1:12" x14ac:dyDescent="0.25">
      <c r="B37" s="18"/>
    </row>
  </sheetData>
  <mergeCells count="1">
    <mergeCell ref="A24:G2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N1" sqref="N1"/>
    </sheetView>
  </sheetViews>
  <sheetFormatPr defaultRowHeight="15" x14ac:dyDescent="0.25"/>
  <cols>
    <col min="1" max="1" width="66.7109375" customWidth="1"/>
    <col min="2" max="2" width="11.5703125" bestFit="1" customWidth="1"/>
    <col min="14" max="14" width="11" customWidth="1"/>
  </cols>
  <sheetData>
    <row r="1" spans="1:14" ht="18.75" x14ac:dyDescent="0.3">
      <c r="A1" s="13" t="s">
        <v>27</v>
      </c>
      <c r="N1" s="83">
        <v>42300</v>
      </c>
    </row>
    <row r="3" spans="1:14" ht="15.75" x14ac:dyDescent="0.25">
      <c r="A3" s="16" t="s">
        <v>5</v>
      </c>
    </row>
    <row r="4" spans="1:14" x14ac:dyDescent="0.25">
      <c r="A4" s="17" t="s">
        <v>19</v>
      </c>
    </row>
    <row r="5" spans="1:14" x14ac:dyDescent="0.25">
      <c r="A5" s="17"/>
    </row>
    <row r="6" spans="1:14" x14ac:dyDescent="0.25">
      <c r="A6" s="15" t="s">
        <v>11</v>
      </c>
    </row>
    <row r="7" spans="1:14" x14ac:dyDescent="0.25">
      <c r="A7" t="s">
        <v>6</v>
      </c>
      <c r="B7">
        <v>1000</v>
      </c>
    </row>
    <row r="8" spans="1:14" x14ac:dyDescent="0.25">
      <c r="A8" s="47" t="s">
        <v>7</v>
      </c>
      <c r="B8" s="47">
        <f>B7/40</f>
        <v>25</v>
      </c>
    </row>
    <row r="10" spans="1:14" x14ac:dyDescent="0.25">
      <c r="A10" s="15" t="s">
        <v>9</v>
      </c>
    </row>
    <row r="11" spans="1:14" x14ac:dyDescent="0.25">
      <c r="A11" s="2"/>
      <c r="B11" s="2">
        <v>2017</v>
      </c>
      <c r="C11" s="2">
        <v>2018</v>
      </c>
      <c r="D11" s="2">
        <v>2019</v>
      </c>
      <c r="E11" s="2">
        <v>2020</v>
      </c>
      <c r="F11" s="2">
        <v>2021</v>
      </c>
      <c r="G11" s="2">
        <v>2022</v>
      </c>
      <c r="H11" s="2">
        <v>2023</v>
      </c>
      <c r="I11" s="2">
        <v>2024</v>
      </c>
      <c r="J11" s="2">
        <v>2025</v>
      </c>
      <c r="K11" s="2">
        <v>2026</v>
      </c>
      <c r="L11" s="2">
        <v>2027</v>
      </c>
    </row>
    <row r="12" spans="1:14" x14ac:dyDescent="0.25">
      <c r="A12" t="s">
        <v>4</v>
      </c>
      <c r="B12" s="5">
        <f>100*1.02</f>
        <v>102</v>
      </c>
      <c r="C12" s="5">
        <f>B12*1.02</f>
        <v>104.04</v>
      </c>
      <c r="D12" s="5">
        <f t="shared" ref="D12:G12" si="0">C12*1.02</f>
        <v>106.1208</v>
      </c>
      <c r="E12" s="5">
        <f t="shared" si="0"/>
        <v>108.243216</v>
      </c>
      <c r="F12" s="5">
        <f t="shared" si="0"/>
        <v>110.40808032000001</v>
      </c>
      <c r="G12" s="5">
        <f t="shared" si="0"/>
        <v>112.61624192640001</v>
      </c>
      <c r="H12" s="5">
        <f>G12*1.02</f>
        <v>114.868566764928</v>
      </c>
      <c r="I12" s="5">
        <f t="shared" ref="I12:L12" si="1">H12*1.02</f>
        <v>117.16593810022657</v>
      </c>
      <c r="J12" s="5">
        <f t="shared" si="1"/>
        <v>119.5092568622311</v>
      </c>
      <c r="K12" s="5">
        <f t="shared" si="1"/>
        <v>121.89944199947573</v>
      </c>
      <c r="L12" s="5">
        <f t="shared" si="1"/>
        <v>124.33743083946524</v>
      </c>
    </row>
    <row r="13" spans="1:14" ht="30" x14ac:dyDescent="0.25">
      <c r="A13" s="14" t="s">
        <v>8</v>
      </c>
      <c r="B13" s="1">
        <v>3.5000000000000003E-2</v>
      </c>
      <c r="C13" s="1">
        <f>B13</f>
        <v>3.5000000000000003E-2</v>
      </c>
      <c r="D13" s="1">
        <f t="shared" ref="D13:L14" si="2">C13</f>
        <v>3.5000000000000003E-2</v>
      </c>
      <c r="E13" s="1">
        <f t="shared" si="2"/>
        <v>3.5000000000000003E-2</v>
      </c>
      <c r="F13" s="9">
        <f t="shared" si="2"/>
        <v>3.5000000000000003E-2</v>
      </c>
      <c r="G13" s="9">
        <f t="shared" si="2"/>
        <v>3.5000000000000003E-2</v>
      </c>
      <c r="H13" s="9">
        <f t="shared" si="2"/>
        <v>3.5000000000000003E-2</v>
      </c>
      <c r="I13" s="9">
        <f t="shared" si="2"/>
        <v>3.5000000000000003E-2</v>
      </c>
      <c r="J13" s="9">
        <f t="shared" si="2"/>
        <v>3.5000000000000003E-2</v>
      </c>
      <c r="K13" s="9">
        <f t="shared" si="2"/>
        <v>3.5000000000000003E-2</v>
      </c>
      <c r="L13" s="9">
        <f t="shared" si="2"/>
        <v>3.5000000000000003E-2</v>
      </c>
    </row>
    <row r="14" spans="1:14" x14ac:dyDescent="0.25">
      <c r="A14" t="s">
        <v>2</v>
      </c>
      <c r="B14" s="1">
        <v>0.05</v>
      </c>
      <c r="C14" s="1">
        <f>B14</f>
        <v>0.05</v>
      </c>
      <c r="D14" s="1">
        <f t="shared" si="2"/>
        <v>0.05</v>
      </c>
      <c r="E14" s="1">
        <f t="shared" si="2"/>
        <v>0.05</v>
      </c>
      <c r="F14" s="9">
        <f t="shared" si="2"/>
        <v>0.05</v>
      </c>
      <c r="G14" s="9">
        <f t="shared" si="2"/>
        <v>0.05</v>
      </c>
      <c r="H14" s="9">
        <f t="shared" si="2"/>
        <v>0.05</v>
      </c>
      <c r="I14" s="9">
        <f t="shared" si="2"/>
        <v>0.05</v>
      </c>
      <c r="J14" s="9">
        <f t="shared" si="2"/>
        <v>0.05</v>
      </c>
      <c r="K14" s="9">
        <f t="shared" si="2"/>
        <v>0.05</v>
      </c>
      <c r="L14" s="9">
        <f t="shared" si="2"/>
        <v>0.05</v>
      </c>
    </row>
    <row r="15" spans="1:14" x14ac:dyDescent="0.25">
      <c r="B15" s="1"/>
      <c r="C15" s="1"/>
      <c r="D15" s="1"/>
      <c r="E15" s="1"/>
      <c r="F15" s="9"/>
      <c r="G15" s="9"/>
      <c r="H15" s="9"/>
    </row>
    <row r="16" spans="1:14" x14ac:dyDescent="0.25">
      <c r="A16" s="15" t="s">
        <v>10</v>
      </c>
      <c r="B16" s="2">
        <v>2017</v>
      </c>
      <c r="C16" s="2">
        <v>2018</v>
      </c>
      <c r="D16" s="2">
        <v>2019</v>
      </c>
      <c r="E16" s="2">
        <v>2020</v>
      </c>
      <c r="F16" s="2">
        <v>2021</v>
      </c>
      <c r="G16" s="2">
        <v>2022</v>
      </c>
      <c r="H16" s="2">
        <v>2023</v>
      </c>
      <c r="I16" s="2">
        <v>2024</v>
      </c>
      <c r="J16" s="2">
        <v>2025</v>
      </c>
      <c r="K16" s="2">
        <v>2026</v>
      </c>
      <c r="L16" s="2">
        <v>2027</v>
      </c>
    </row>
    <row r="17" spans="1:20" x14ac:dyDescent="0.25">
      <c r="A17" s="80" t="s">
        <v>15</v>
      </c>
      <c r="B17" s="54">
        <f>B7-B8+B18-B20</f>
        <v>1011</v>
      </c>
      <c r="C17" s="54">
        <f>B17+C18-C20-$B$8</f>
        <v>1022.3200000000002</v>
      </c>
      <c r="D17" s="54">
        <f>C17+D18-D20-$B$8</f>
        <v>1033.9664</v>
      </c>
      <c r="E17" s="54">
        <f t="shared" ref="E17:K17" si="3">D17+E18-E20-$B$8</f>
        <v>1045.9457279999999</v>
      </c>
      <c r="F17" s="54">
        <f t="shared" si="3"/>
        <v>1058.2646425599999</v>
      </c>
      <c r="G17" s="54">
        <f t="shared" si="3"/>
        <v>1070.9299354111999</v>
      </c>
      <c r="H17" s="54">
        <f t="shared" si="3"/>
        <v>1083.948534119424</v>
      </c>
      <c r="I17" s="54">
        <f t="shared" si="3"/>
        <v>1097.3275048018124</v>
      </c>
      <c r="J17" s="54">
        <f t="shared" si="3"/>
        <v>1111.0740548978488</v>
      </c>
      <c r="K17" s="54">
        <f t="shared" si="3"/>
        <v>1125.195535995806</v>
      </c>
      <c r="L17" s="54">
        <f>K17+L18-L20-$B$8</f>
        <v>1139.6994467157222</v>
      </c>
    </row>
    <row r="18" spans="1:20" x14ac:dyDescent="0.25">
      <c r="A18" s="80" t="s">
        <v>16</v>
      </c>
      <c r="B18" s="51">
        <f>Basiseksempel!B18*0.8</f>
        <v>36</v>
      </c>
      <c r="C18" s="51">
        <f>Basiseksempel!C18*0.8</f>
        <v>39.920000000000073</v>
      </c>
      <c r="D18" s="51">
        <f>Basiseksempel!D18*0.8</f>
        <v>44.238400000000006</v>
      </c>
      <c r="E18" s="51">
        <f>Basiseksempel!E18*0.8</f>
        <v>48.995168000000014</v>
      </c>
      <c r="F18" s="51">
        <f>Basiseksempel!F18*0.8</f>
        <v>54.234271359999916</v>
      </c>
      <c r="G18" s="51">
        <f>Basiseksempel!G18*0.8</f>
        <v>60.004076787200034</v>
      </c>
      <c r="H18" s="51">
        <f>Basiseksempel!H18*0.8</f>
        <v>66.357790322944126</v>
      </c>
      <c r="I18" s="51">
        <f>Basiseksempel!I18*0.8</f>
        <v>73.353941329402915</v>
      </c>
      <c r="J18" s="51">
        <f>Basiseksempel!J18*0.8</f>
        <v>81.056914875991069</v>
      </c>
      <c r="K18" s="51">
        <f>Basiseksempel!K18*0.8</f>
        <v>89.537537365510985</v>
      </c>
      <c r="L18" s="51">
        <f>Basiseksempel!L18*0.8</f>
        <v>98.873720724021041</v>
      </c>
      <c r="M18" s="25"/>
    </row>
    <row r="19" spans="1:20" x14ac:dyDescent="0.25">
      <c r="A19" s="80" t="s">
        <v>17</v>
      </c>
      <c r="B19" s="24">
        <v>25</v>
      </c>
      <c r="C19" s="24">
        <v>25</v>
      </c>
      <c r="D19" s="24">
        <v>25</v>
      </c>
      <c r="E19" s="24">
        <v>25</v>
      </c>
      <c r="F19" s="24">
        <v>25</v>
      </c>
      <c r="G19" s="24">
        <v>25</v>
      </c>
      <c r="H19" s="24">
        <v>25</v>
      </c>
      <c r="I19" s="24">
        <v>25</v>
      </c>
      <c r="J19" s="24">
        <v>25</v>
      </c>
      <c r="K19" s="24">
        <v>25</v>
      </c>
      <c r="L19" s="24">
        <v>25</v>
      </c>
      <c r="O19" s="25"/>
    </row>
    <row r="20" spans="1:20" x14ac:dyDescent="0.25">
      <c r="A20" s="80" t="s">
        <v>21</v>
      </c>
      <c r="B20" s="24">
        <v>0</v>
      </c>
      <c r="C20" s="55">
        <f>B18/10</f>
        <v>3.6</v>
      </c>
      <c r="D20" s="55">
        <f>(B18+C18)/10</f>
        <v>7.5920000000000076</v>
      </c>
      <c r="E20" s="55">
        <f>(B18+C18+D18)/10</f>
        <v>12.015840000000008</v>
      </c>
      <c r="F20" s="55">
        <f>(B18+C18+D18+E18)/10</f>
        <v>16.915356800000009</v>
      </c>
      <c r="G20" s="55">
        <f>(B18+C18+D18+E18+F18)/10</f>
        <v>22.338783936000002</v>
      </c>
      <c r="H20" s="55">
        <f>(E18+F18+G18+D18+C18+B18)/10</f>
        <v>28.339191614720004</v>
      </c>
      <c r="I20" s="55">
        <f>(F18+G18+H18+E18+D18+C18+B18)/10</f>
        <v>34.974970647014416</v>
      </c>
      <c r="J20" s="55">
        <f>(G18+H18+I18+F18+E18+D18+C18+B18)/10</f>
        <v>42.31036477995471</v>
      </c>
      <c r="K20" s="55">
        <f>(H18+I18+J18+G18+F18+E18+D18+C18+B18)/10</f>
        <v>50.416056267553827</v>
      </c>
      <c r="L20" s="55">
        <f>(I18+J18+K18+H18+G18+F18+E18+D18+C18+B18)/10</f>
        <v>59.36981000410492</v>
      </c>
      <c r="M20" s="25"/>
      <c r="O20" s="25"/>
    </row>
    <row r="21" spans="1:20" x14ac:dyDescent="0.25">
      <c r="A21" s="80" t="s">
        <v>18</v>
      </c>
      <c r="B21" s="56">
        <f>B18</f>
        <v>36</v>
      </c>
      <c r="C21" s="56">
        <f>B18+C18-C20</f>
        <v>72.320000000000078</v>
      </c>
      <c r="D21" s="56">
        <f>C21+D18-D20</f>
        <v>108.96640000000008</v>
      </c>
      <c r="E21" s="56">
        <f t="shared" ref="E21:K21" si="4">D21+E18-E20</f>
        <v>145.94572800000009</v>
      </c>
      <c r="F21" s="56">
        <f t="shared" si="4"/>
        <v>183.26464256</v>
      </c>
      <c r="G21" s="56">
        <f t="shared" si="4"/>
        <v>220.92993541120003</v>
      </c>
      <c r="H21" s="56">
        <f t="shared" si="4"/>
        <v>258.94853411942415</v>
      </c>
      <c r="I21" s="56">
        <f t="shared" si="4"/>
        <v>297.32750480181267</v>
      </c>
      <c r="J21" s="56">
        <f t="shared" si="4"/>
        <v>336.07405489784901</v>
      </c>
      <c r="K21" s="56">
        <f t="shared" si="4"/>
        <v>375.19553599580615</v>
      </c>
      <c r="L21" s="56">
        <f>K21+L18-L20</f>
        <v>414.69944671572227</v>
      </c>
      <c r="O21" s="25"/>
    </row>
    <row r="22" spans="1:20" x14ac:dyDescent="0.25">
      <c r="A22" s="80" t="s">
        <v>13</v>
      </c>
      <c r="B22" s="56">
        <f>B21</f>
        <v>36</v>
      </c>
      <c r="C22" s="56">
        <f t="shared" ref="C22:L22" si="5">B22*(C12/B12)+C18-C20</f>
        <v>73.040000000000077</v>
      </c>
      <c r="D22" s="56">
        <f t="shared" si="5"/>
        <v>111.14720000000008</v>
      </c>
      <c r="E22" s="56">
        <f t="shared" si="5"/>
        <v>150.34947200000011</v>
      </c>
      <c r="F22" s="56">
        <f t="shared" si="5"/>
        <v>190.67537600000003</v>
      </c>
      <c r="G22" s="56">
        <f t="shared" si="5"/>
        <v>232.15417637120007</v>
      </c>
      <c r="H22" s="56">
        <f t="shared" si="5"/>
        <v>274.81585860684822</v>
      </c>
      <c r="I22" s="56">
        <f t="shared" si="5"/>
        <v>318.69114646137371</v>
      </c>
      <c r="J22" s="56">
        <f t="shared" si="5"/>
        <v>363.81151948663751</v>
      </c>
      <c r="K22" s="56">
        <f t="shared" si="5"/>
        <v>410.2092309743274</v>
      </c>
      <c r="L22" s="56">
        <f t="shared" si="5"/>
        <v>457.91732631373009</v>
      </c>
      <c r="O22" s="25"/>
    </row>
    <row r="23" spans="1:20" x14ac:dyDescent="0.25"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</row>
    <row r="24" spans="1:20" ht="15" customHeight="1" x14ac:dyDescent="0.25">
      <c r="A24" s="84" t="s">
        <v>12</v>
      </c>
      <c r="B24" s="84"/>
      <c r="C24" s="84"/>
      <c r="D24" s="84"/>
      <c r="E24" s="84"/>
      <c r="F24" s="84"/>
      <c r="G24" s="84"/>
      <c r="H24" s="14"/>
    </row>
    <row r="25" spans="1:20" x14ac:dyDescent="0.25">
      <c r="A25" s="84"/>
      <c r="B25" s="84"/>
      <c r="C25" s="84"/>
      <c r="D25" s="84"/>
      <c r="E25" s="84"/>
      <c r="F25" s="84"/>
      <c r="G25" s="84"/>
      <c r="H25" s="14"/>
    </row>
    <row r="26" spans="1:20" x14ac:dyDescent="0.25">
      <c r="A26" s="82"/>
      <c r="B26" s="82"/>
      <c r="C26" s="82"/>
      <c r="D26" s="82"/>
      <c r="E26" s="82"/>
      <c r="F26" s="82"/>
      <c r="G26" s="82"/>
      <c r="H26" s="14"/>
    </row>
    <row r="27" spans="1:20" x14ac:dyDescent="0.25">
      <c r="A27" s="12"/>
    </row>
    <row r="28" spans="1:20" s="11" customFormat="1" x14ac:dyDescent="0.25"/>
    <row r="30" spans="1:20" x14ac:dyDescent="0.25">
      <c r="A30" s="15" t="s">
        <v>20</v>
      </c>
      <c r="B30" s="3">
        <v>2017</v>
      </c>
      <c r="C30" s="3">
        <v>2018</v>
      </c>
      <c r="D30" s="3">
        <v>2019</v>
      </c>
      <c r="E30" s="3">
        <v>2020</v>
      </c>
      <c r="F30" s="4">
        <v>2021</v>
      </c>
      <c r="G30" s="48">
        <v>2022</v>
      </c>
      <c r="H30" s="10">
        <v>2023</v>
      </c>
      <c r="I30" s="10">
        <v>2024</v>
      </c>
      <c r="J30" s="10">
        <v>2025</v>
      </c>
      <c r="K30" s="21">
        <v>2026</v>
      </c>
      <c r="L30" s="49">
        <v>2027</v>
      </c>
    </row>
    <row r="31" spans="1:20" x14ac:dyDescent="0.25">
      <c r="A31" s="26" t="s">
        <v>14</v>
      </c>
      <c r="B31" s="42">
        <f>B7*(B12/100)</f>
        <v>1020</v>
      </c>
      <c r="C31" s="42">
        <f>B31*(C12/B12)</f>
        <v>1040.4000000000001</v>
      </c>
      <c r="D31" s="42">
        <f>C31*(D12/C12)</f>
        <v>1061.2080000000001</v>
      </c>
      <c r="E31" s="42">
        <f>D31*(E12/D12)</f>
        <v>1082.4321600000001</v>
      </c>
      <c r="F31" s="43">
        <f>E31*(F12/E12)</f>
        <v>1104.0808032</v>
      </c>
      <c r="G31" s="57">
        <f>(B17*(G12/B12)+C17*(G12/C12)+D17*(G12/D12)+E17*(G12/E12)+F17*(G12/F12))/5</f>
        <v>1097.540604816</v>
      </c>
      <c r="H31" s="58">
        <f>G31*H12/G12</f>
        <v>1119.4914169123201</v>
      </c>
      <c r="I31" s="58">
        <f>H31*I12/H12</f>
        <v>1141.8812452505665</v>
      </c>
      <c r="J31" s="58">
        <f>I31*J12/I12</f>
        <v>1164.7188701555779</v>
      </c>
      <c r="K31" s="59">
        <f>J31*K12/J12</f>
        <v>1188.0132475586895</v>
      </c>
      <c r="L31" s="60">
        <f>(G17*(L12/G12)+H17*(L12/H12)+I17*(L12/I12)+J17*(L12/J12)+K17*(L12/K12))/5</f>
        <v>1164.7695113045218</v>
      </c>
      <c r="N31" s="47"/>
      <c r="O31" s="47"/>
      <c r="P31" s="47"/>
      <c r="Q31" s="47"/>
      <c r="R31" s="47"/>
      <c r="S31" s="47"/>
      <c r="T31" s="47"/>
    </row>
    <row r="32" spans="1:20" x14ac:dyDescent="0.25">
      <c r="A32" s="36" t="s">
        <v>0</v>
      </c>
      <c r="B32" s="8">
        <f>B7-B8</f>
        <v>975</v>
      </c>
      <c r="C32" s="8">
        <f t="shared" ref="C32:L32" si="6">B32-$B8</f>
        <v>950</v>
      </c>
      <c r="D32" s="8">
        <f t="shared" si="6"/>
        <v>925</v>
      </c>
      <c r="E32" s="8">
        <f t="shared" si="6"/>
        <v>900</v>
      </c>
      <c r="F32" s="6">
        <f t="shared" si="6"/>
        <v>875</v>
      </c>
      <c r="G32" s="19">
        <f t="shared" si="6"/>
        <v>850</v>
      </c>
      <c r="H32" s="20">
        <f t="shared" si="6"/>
        <v>825</v>
      </c>
      <c r="I32" s="20">
        <f t="shared" si="6"/>
        <v>800</v>
      </c>
      <c r="J32" s="20">
        <f t="shared" si="6"/>
        <v>775</v>
      </c>
      <c r="K32" s="22">
        <f t="shared" si="6"/>
        <v>750</v>
      </c>
      <c r="L32" s="8">
        <f t="shared" si="6"/>
        <v>725</v>
      </c>
      <c r="N32" s="47"/>
      <c r="O32" s="47"/>
      <c r="P32" s="47"/>
      <c r="Q32" s="47"/>
      <c r="R32" s="47"/>
      <c r="S32" s="47"/>
      <c r="T32" s="47"/>
    </row>
    <row r="33" spans="1:12" x14ac:dyDescent="0.25">
      <c r="A33" s="3" t="s">
        <v>1</v>
      </c>
      <c r="B33" s="37">
        <f>B31-B32</f>
        <v>45</v>
      </c>
      <c r="C33" s="37">
        <f t="shared" ref="C33:F33" si="7">C31-C32</f>
        <v>90.400000000000091</v>
      </c>
      <c r="D33" s="37">
        <f>D31-D32</f>
        <v>136.20800000000008</v>
      </c>
      <c r="E33" s="37">
        <f t="shared" si="7"/>
        <v>182.43216000000007</v>
      </c>
      <c r="F33" s="38">
        <f t="shared" si="7"/>
        <v>229.08080319999999</v>
      </c>
      <c r="G33" s="61">
        <f>G31-G32</f>
        <v>247.54060481600004</v>
      </c>
      <c r="H33" s="62">
        <f>H31-H32</f>
        <v>294.49141691232012</v>
      </c>
      <c r="I33" s="62">
        <f t="shared" ref="I33:L33" si="8">I31-I32</f>
        <v>341.88124525056651</v>
      </c>
      <c r="J33" s="62">
        <f t="shared" si="8"/>
        <v>389.71887015557786</v>
      </c>
      <c r="K33" s="63">
        <f t="shared" si="8"/>
        <v>438.0132475586895</v>
      </c>
      <c r="L33" s="64">
        <f t="shared" si="8"/>
        <v>439.76951130452176</v>
      </c>
    </row>
    <row r="34" spans="1:12" x14ac:dyDescent="0.25">
      <c r="A34" s="17" t="s">
        <v>3</v>
      </c>
      <c r="B34" s="30">
        <f t="shared" ref="B34:L34" si="9">B32*B13+B33*B14</f>
        <v>36.375</v>
      </c>
      <c r="C34" s="30">
        <f t="shared" si="9"/>
        <v>37.770000000000003</v>
      </c>
      <c r="D34" s="30">
        <f t="shared" si="9"/>
        <v>39.185400000000001</v>
      </c>
      <c r="E34" s="30">
        <f t="shared" si="9"/>
        <v>40.621608000000009</v>
      </c>
      <c r="F34" s="31">
        <f t="shared" si="9"/>
        <v>42.079040160000005</v>
      </c>
      <c r="G34" s="65">
        <f t="shared" si="9"/>
        <v>42.127030240800011</v>
      </c>
      <c r="H34" s="66">
        <f t="shared" si="9"/>
        <v>43.599570845616014</v>
      </c>
      <c r="I34" s="66">
        <f t="shared" si="9"/>
        <v>45.094062262528325</v>
      </c>
      <c r="J34" s="66">
        <f t="shared" si="9"/>
        <v>46.610943507778899</v>
      </c>
      <c r="K34" s="67">
        <f t="shared" si="9"/>
        <v>48.150662377934481</v>
      </c>
      <c r="L34" s="68">
        <f t="shared" si="9"/>
        <v>47.363475565226096</v>
      </c>
    </row>
    <row r="35" spans="1:12" x14ac:dyDescent="0.25">
      <c r="B35" s="7"/>
    </row>
    <row r="36" spans="1:12" x14ac:dyDescent="0.25">
      <c r="B36" s="18"/>
      <c r="C36" s="18"/>
    </row>
    <row r="37" spans="1:12" x14ac:dyDescent="0.25">
      <c r="B37" s="18"/>
    </row>
  </sheetData>
  <mergeCells count="1">
    <mergeCell ref="A24:G2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workbookViewId="0">
      <selection activeCell="N1" sqref="N1"/>
    </sheetView>
  </sheetViews>
  <sheetFormatPr defaultRowHeight="15" x14ac:dyDescent="0.25"/>
  <cols>
    <col min="1" max="1" width="66.7109375" customWidth="1"/>
    <col min="2" max="2" width="11.5703125" bestFit="1" customWidth="1"/>
    <col min="14" max="14" width="11.140625" customWidth="1"/>
  </cols>
  <sheetData>
    <row r="1" spans="1:14" ht="18.75" x14ac:dyDescent="0.3">
      <c r="A1" s="13" t="s">
        <v>29</v>
      </c>
      <c r="N1" s="83">
        <v>42300</v>
      </c>
    </row>
    <row r="3" spans="1:14" ht="15.75" x14ac:dyDescent="0.25">
      <c r="A3" s="16" t="s">
        <v>5</v>
      </c>
    </row>
    <row r="4" spans="1:14" x14ac:dyDescent="0.25">
      <c r="A4" s="17" t="s">
        <v>19</v>
      </c>
    </row>
    <row r="5" spans="1:14" x14ac:dyDescent="0.25">
      <c r="A5" s="17"/>
    </row>
    <row r="6" spans="1:14" x14ac:dyDescent="0.25">
      <c r="A6" s="15" t="s">
        <v>11</v>
      </c>
    </row>
    <row r="7" spans="1:14" x14ac:dyDescent="0.25">
      <c r="A7" t="s">
        <v>6</v>
      </c>
      <c r="B7">
        <v>1000</v>
      </c>
    </row>
    <row r="8" spans="1:14" x14ac:dyDescent="0.25">
      <c r="A8" s="47" t="s">
        <v>7</v>
      </c>
      <c r="B8" s="47">
        <f>B7/40</f>
        <v>25</v>
      </c>
    </row>
    <row r="9" spans="1:14" x14ac:dyDescent="0.25">
      <c r="D9" s="73"/>
      <c r="E9" s="73"/>
      <c r="F9" s="73"/>
      <c r="G9" s="73"/>
      <c r="H9" s="73"/>
      <c r="I9" s="73"/>
    </row>
    <row r="10" spans="1:14" x14ac:dyDescent="0.25">
      <c r="A10" s="15" t="s">
        <v>9</v>
      </c>
    </row>
    <row r="11" spans="1:14" x14ac:dyDescent="0.25">
      <c r="A11" s="2"/>
      <c r="B11" s="2">
        <v>2017</v>
      </c>
      <c r="C11" s="2">
        <v>2018</v>
      </c>
      <c r="D11" s="2">
        <v>2019</v>
      </c>
      <c r="E11" s="2">
        <v>2020</v>
      </c>
      <c r="F11" s="2">
        <v>2021</v>
      </c>
      <c r="G11" s="2">
        <v>2022</v>
      </c>
      <c r="H11" s="2">
        <v>2023</v>
      </c>
      <c r="I11" s="2">
        <v>2024</v>
      </c>
      <c r="J11" s="2">
        <v>2025</v>
      </c>
      <c r="K11" s="2">
        <v>2026</v>
      </c>
      <c r="L11" s="2">
        <v>2027</v>
      </c>
    </row>
    <row r="12" spans="1:14" x14ac:dyDescent="0.25">
      <c r="A12" t="s">
        <v>4</v>
      </c>
      <c r="B12" s="5">
        <f>100*1.02</f>
        <v>102</v>
      </c>
      <c r="C12" s="5">
        <f>B12*1.02</f>
        <v>104.04</v>
      </c>
      <c r="D12" s="5">
        <f t="shared" ref="D12:G12" si="0">C12*1.02</f>
        <v>106.1208</v>
      </c>
      <c r="E12" s="5">
        <f t="shared" si="0"/>
        <v>108.243216</v>
      </c>
      <c r="F12" s="5">
        <f t="shared" si="0"/>
        <v>110.40808032000001</v>
      </c>
      <c r="G12" s="5">
        <f t="shared" si="0"/>
        <v>112.61624192640001</v>
      </c>
      <c r="H12" s="5">
        <f>G12*1.02</f>
        <v>114.868566764928</v>
      </c>
      <c r="I12" s="5">
        <f t="shared" ref="I12:L12" si="1">H12*1.02</f>
        <v>117.16593810022657</v>
      </c>
      <c r="J12" s="5">
        <f t="shared" si="1"/>
        <v>119.5092568622311</v>
      </c>
      <c r="K12" s="5">
        <f t="shared" si="1"/>
        <v>121.89944199947573</v>
      </c>
      <c r="L12" s="5">
        <f t="shared" si="1"/>
        <v>124.33743083946524</v>
      </c>
    </row>
    <row r="13" spans="1:14" ht="30" x14ac:dyDescent="0.25">
      <c r="A13" s="14" t="s">
        <v>8</v>
      </c>
      <c r="B13" s="1">
        <v>3.5000000000000003E-2</v>
      </c>
      <c r="C13" s="1">
        <f>B13</f>
        <v>3.5000000000000003E-2</v>
      </c>
      <c r="D13" s="1">
        <f t="shared" ref="D13:L14" si="2">C13</f>
        <v>3.5000000000000003E-2</v>
      </c>
      <c r="E13" s="1">
        <f t="shared" si="2"/>
        <v>3.5000000000000003E-2</v>
      </c>
      <c r="F13" s="9">
        <f t="shared" si="2"/>
        <v>3.5000000000000003E-2</v>
      </c>
      <c r="G13" s="9">
        <f t="shared" si="2"/>
        <v>3.5000000000000003E-2</v>
      </c>
      <c r="H13" s="9">
        <f t="shared" si="2"/>
        <v>3.5000000000000003E-2</v>
      </c>
      <c r="I13" s="9">
        <f t="shared" si="2"/>
        <v>3.5000000000000003E-2</v>
      </c>
      <c r="J13" s="9">
        <f t="shared" si="2"/>
        <v>3.5000000000000003E-2</v>
      </c>
      <c r="K13" s="9">
        <f t="shared" si="2"/>
        <v>3.5000000000000003E-2</v>
      </c>
      <c r="L13" s="9">
        <f t="shared" si="2"/>
        <v>3.5000000000000003E-2</v>
      </c>
    </row>
    <row r="14" spans="1:14" x14ac:dyDescent="0.25">
      <c r="A14" t="s">
        <v>2</v>
      </c>
      <c r="B14" s="1">
        <v>0.05</v>
      </c>
      <c r="C14" s="1">
        <f>B14</f>
        <v>0.05</v>
      </c>
      <c r="D14" s="1">
        <f t="shared" si="2"/>
        <v>0.05</v>
      </c>
      <c r="E14" s="1">
        <f t="shared" si="2"/>
        <v>0.05</v>
      </c>
      <c r="F14" s="9">
        <f t="shared" si="2"/>
        <v>0.05</v>
      </c>
      <c r="G14" s="9">
        <f t="shared" si="2"/>
        <v>0.05</v>
      </c>
      <c r="H14" s="9">
        <f t="shared" si="2"/>
        <v>0.05</v>
      </c>
      <c r="I14" s="9">
        <f t="shared" si="2"/>
        <v>0.05</v>
      </c>
      <c r="J14" s="9">
        <f t="shared" si="2"/>
        <v>0.05</v>
      </c>
      <c r="K14" s="9">
        <f t="shared" si="2"/>
        <v>0.05</v>
      </c>
      <c r="L14" s="9">
        <f t="shared" si="2"/>
        <v>0.05</v>
      </c>
    </row>
    <row r="15" spans="1:14" x14ac:dyDescent="0.25">
      <c r="B15" s="1"/>
      <c r="C15" s="1"/>
      <c r="D15" s="1"/>
      <c r="E15" s="1"/>
      <c r="F15" s="9"/>
      <c r="G15" s="9"/>
      <c r="H15" s="9"/>
    </row>
    <row r="16" spans="1:14" x14ac:dyDescent="0.25">
      <c r="A16" s="15" t="s">
        <v>10</v>
      </c>
      <c r="B16" s="2">
        <v>2017</v>
      </c>
      <c r="C16" s="2">
        <v>2018</v>
      </c>
      <c r="D16" s="2">
        <v>2019</v>
      </c>
      <c r="E16" s="2">
        <v>2020</v>
      </c>
      <c r="F16" s="2">
        <v>2021</v>
      </c>
      <c r="G16" s="2">
        <v>2022</v>
      </c>
      <c r="H16" s="2">
        <v>2023</v>
      </c>
      <c r="I16" s="2">
        <v>2024</v>
      </c>
      <c r="J16" s="2">
        <v>2025</v>
      </c>
      <c r="K16" s="2">
        <v>2026</v>
      </c>
      <c r="L16" s="2">
        <v>2027</v>
      </c>
    </row>
    <row r="17" spans="1:20" x14ac:dyDescent="0.25">
      <c r="A17" s="80" t="s">
        <v>15</v>
      </c>
      <c r="B17" s="54">
        <f>B7-B8+B18-B20</f>
        <v>975</v>
      </c>
      <c r="C17" s="54">
        <f>B17+C18-C20-$B$8</f>
        <v>950</v>
      </c>
      <c r="D17" s="54">
        <f>C17+D18-D20-$B$8</f>
        <v>925</v>
      </c>
      <c r="E17" s="54">
        <f t="shared" ref="E17:K17" si="3">D17+E18-E20-$B$8</f>
        <v>900</v>
      </c>
      <c r="F17" s="54">
        <f>E17+F18-F20-$B$8</f>
        <v>875</v>
      </c>
      <c r="G17" s="54">
        <f t="shared" si="3"/>
        <v>850</v>
      </c>
      <c r="H17" s="54">
        <f t="shared" si="3"/>
        <v>825</v>
      </c>
      <c r="I17" s="54">
        <f t="shared" si="3"/>
        <v>800</v>
      </c>
      <c r="J17" s="54">
        <f t="shared" si="3"/>
        <v>775</v>
      </c>
      <c r="K17" s="54">
        <f t="shared" si="3"/>
        <v>750</v>
      </c>
      <c r="L17" s="54">
        <f>K17+L18-L20-$B$8</f>
        <v>725</v>
      </c>
    </row>
    <row r="18" spans="1:20" x14ac:dyDescent="0.25">
      <c r="A18" s="80" t="s">
        <v>16</v>
      </c>
      <c r="B18" s="51">
        <v>0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25"/>
    </row>
    <row r="19" spans="1:20" x14ac:dyDescent="0.25">
      <c r="A19" s="80" t="s">
        <v>17</v>
      </c>
      <c r="B19" s="24">
        <v>25</v>
      </c>
      <c r="C19" s="24">
        <v>25</v>
      </c>
      <c r="D19" s="24">
        <v>25</v>
      </c>
      <c r="E19" s="24">
        <v>25</v>
      </c>
      <c r="F19" s="24">
        <v>25</v>
      </c>
      <c r="G19" s="24">
        <v>25</v>
      </c>
      <c r="H19" s="24">
        <v>25</v>
      </c>
      <c r="I19" s="24">
        <v>25</v>
      </c>
      <c r="J19" s="24">
        <v>25</v>
      </c>
      <c r="K19" s="24">
        <v>25</v>
      </c>
      <c r="L19" s="24">
        <v>25</v>
      </c>
      <c r="O19" s="25"/>
    </row>
    <row r="20" spans="1:20" x14ac:dyDescent="0.25">
      <c r="A20" s="80" t="s">
        <v>21</v>
      </c>
      <c r="B20" s="55">
        <v>0</v>
      </c>
      <c r="C20" s="55">
        <f>B18/10</f>
        <v>0</v>
      </c>
      <c r="D20" s="55">
        <f>(B18+C18)/10</f>
        <v>0</v>
      </c>
      <c r="E20" s="55">
        <f>(B18+C18+D18)/10</f>
        <v>0</v>
      </c>
      <c r="F20" s="55">
        <f>(B18+C18+D18+E18)/10</f>
        <v>0</v>
      </c>
      <c r="G20" s="55">
        <f>(B18+C18+D18+E18+F18)/10</f>
        <v>0</v>
      </c>
      <c r="H20" s="55">
        <f>(E18+F18+G18+D18+C18+B18)/10</f>
        <v>0</v>
      </c>
      <c r="I20" s="55">
        <f>(F18+G18+H18+E18+D18+C18+B18)/10</f>
        <v>0</v>
      </c>
      <c r="J20" s="55">
        <f>(G18+H18+I18+F18+E18+D18+C18+B18)/10</f>
        <v>0</v>
      </c>
      <c r="K20" s="55">
        <f>(H18+I18+J18+G18+F18+E18+D18+C18+B18)/10</f>
        <v>0</v>
      </c>
      <c r="L20" s="55">
        <f>(I18+J18+K18+H18+G18+F18+E18+D18+C18+B18)/10</f>
        <v>0</v>
      </c>
      <c r="M20" s="25"/>
      <c r="O20" s="25"/>
    </row>
    <row r="21" spans="1:20" x14ac:dyDescent="0.25">
      <c r="A21" s="80" t="s">
        <v>18</v>
      </c>
      <c r="B21" s="56">
        <f>B18</f>
        <v>0</v>
      </c>
      <c r="C21" s="56">
        <f>B18+C18-C20</f>
        <v>0</v>
      </c>
      <c r="D21" s="56">
        <f>C21+D18-D20</f>
        <v>0</v>
      </c>
      <c r="E21" s="56">
        <f t="shared" ref="E21:K21" si="4">D21+E18-E20</f>
        <v>0</v>
      </c>
      <c r="F21" s="56">
        <f t="shared" si="4"/>
        <v>0</v>
      </c>
      <c r="G21" s="56">
        <f t="shared" si="4"/>
        <v>0</v>
      </c>
      <c r="H21" s="56">
        <f t="shared" si="4"/>
        <v>0</v>
      </c>
      <c r="I21" s="56">
        <f t="shared" si="4"/>
        <v>0</v>
      </c>
      <c r="J21" s="56">
        <f t="shared" si="4"/>
        <v>0</v>
      </c>
      <c r="K21" s="56">
        <f t="shared" si="4"/>
        <v>0</v>
      </c>
      <c r="L21" s="56">
        <f>K21+L18-L20</f>
        <v>0</v>
      </c>
      <c r="M21" s="75"/>
      <c r="O21" s="25"/>
    </row>
    <row r="22" spans="1:20" x14ac:dyDescent="0.25">
      <c r="A22" s="80" t="s">
        <v>13</v>
      </c>
      <c r="B22" s="56">
        <f>B21</f>
        <v>0</v>
      </c>
      <c r="C22" s="56">
        <f t="shared" ref="C22:L22" si="5">B22*(C12/B12)+C18-C20</f>
        <v>0</v>
      </c>
      <c r="D22" s="56">
        <f t="shared" si="5"/>
        <v>0</v>
      </c>
      <c r="E22" s="56">
        <f t="shared" si="5"/>
        <v>0</v>
      </c>
      <c r="F22" s="56">
        <f t="shared" si="5"/>
        <v>0</v>
      </c>
      <c r="G22" s="56">
        <f t="shared" si="5"/>
        <v>0</v>
      </c>
      <c r="H22" s="56">
        <f t="shared" si="5"/>
        <v>0</v>
      </c>
      <c r="I22" s="56">
        <f t="shared" si="5"/>
        <v>0</v>
      </c>
      <c r="J22" s="56">
        <f t="shared" si="5"/>
        <v>0</v>
      </c>
      <c r="K22" s="56">
        <f t="shared" si="5"/>
        <v>0</v>
      </c>
      <c r="L22" s="56">
        <f t="shared" si="5"/>
        <v>0</v>
      </c>
      <c r="M22" s="75"/>
      <c r="O22" s="25"/>
    </row>
    <row r="23" spans="1:20" x14ac:dyDescent="0.25"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</row>
    <row r="24" spans="1:20" ht="15" customHeight="1" x14ac:dyDescent="0.25">
      <c r="A24" s="84" t="s">
        <v>12</v>
      </c>
      <c r="B24" s="84"/>
      <c r="C24" s="84"/>
      <c r="D24" s="84"/>
      <c r="E24" s="84"/>
      <c r="F24" s="84"/>
      <c r="G24" s="84"/>
      <c r="H24" s="14"/>
    </row>
    <row r="25" spans="1:20" x14ac:dyDescent="0.25">
      <c r="A25" s="84"/>
      <c r="B25" s="84"/>
      <c r="C25" s="84"/>
      <c r="D25" s="84"/>
      <c r="E25" s="84"/>
      <c r="F25" s="84"/>
      <c r="G25" s="84"/>
      <c r="H25" s="14"/>
    </row>
    <row r="26" spans="1:20" x14ac:dyDescent="0.25">
      <c r="A26" s="74"/>
      <c r="B26" s="74"/>
      <c r="C26" s="74"/>
      <c r="D26" s="74"/>
      <c r="E26" s="74"/>
      <c r="F26" s="74"/>
      <c r="G26" s="74"/>
      <c r="H26" s="14"/>
    </row>
    <row r="27" spans="1:20" x14ac:dyDescent="0.25">
      <c r="A27" s="12"/>
    </row>
    <row r="28" spans="1:20" s="11" customFormat="1" x14ac:dyDescent="0.25"/>
    <row r="30" spans="1:20" x14ac:dyDescent="0.25">
      <c r="A30" s="15" t="s">
        <v>20</v>
      </c>
      <c r="B30" s="3">
        <v>2017</v>
      </c>
      <c r="C30" s="3">
        <v>2018</v>
      </c>
      <c r="D30" s="3">
        <v>2019</v>
      </c>
      <c r="E30" s="3">
        <v>2020</v>
      </c>
      <c r="F30" s="4">
        <v>2021</v>
      </c>
      <c r="G30" s="48">
        <v>2022</v>
      </c>
      <c r="H30" s="10">
        <v>2023</v>
      </c>
      <c r="I30" s="10">
        <v>2024</v>
      </c>
      <c r="J30" s="10">
        <v>2025</v>
      </c>
      <c r="K30" s="21">
        <v>2026</v>
      </c>
      <c r="L30" s="49">
        <v>2027</v>
      </c>
    </row>
    <row r="31" spans="1:20" x14ac:dyDescent="0.25">
      <c r="A31" s="26" t="s">
        <v>14</v>
      </c>
      <c r="B31" s="42">
        <f>B7*(B12/100)</f>
        <v>1020</v>
      </c>
      <c r="C31" s="42">
        <f>B31*(C12/B12)</f>
        <v>1040.4000000000001</v>
      </c>
      <c r="D31" s="42">
        <f>C31*(D12/C12)</f>
        <v>1061.2080000000001</v>
      </c>
      <c r="E31" s="42">
        <f>D31*(E12/D12)</f>
        <v>1082.4321600000001</v>
      </c>
      <c r="F31" s="43">
        <f>E31*(F12/E12)</f>
        <v>1104.0808032</v>
      </c>
      <c r="G31" s="57">
        <f>(B17*(G12/B12)+C17*(G12/C12)+D17*(G12/D12)+E17*(G12/E12)+F17*(G12/F12))/5</f>
        <v>983.053347024</v>
      </c>
      <c r="H31" s="58">
        <f>G31*H12/G12</f>
        <v>1002.7144139644799</v>
      </c>
      <c r="I31" s="58">
        <f>H31*I12/H12</f>
        <v>1022.7687022437696</v>
      </c>
      <c r="J31" s="58">
        <f>I31*J12/I12</f>
        <v>1043.2240762886449</v>
      </c>
      <c r="K31" s="59">
        <f>J31*K12/J12</f>
        <v>1064.0885578144178</v>
      </c>
      <c r="L31" s="60">
        <f>(G17*(L12/G12)+H17*(L12/H12)+I17*(L12/I12)+J17*(L12/J12)+K17*(L12/K12))/5</f>
        <v>850.35032294400003</v>
      </c>
      <c r="N31" s="47"/>
      <c r="O31" s="47"/>
      <c r="P31" s="47"/>
      <c r="Q31" s="47"/>
      <c r="R31" s="47"/>
      <c r="S31" s="47"/>
      <c r="T31" s="47"/>
    </row>
    <row r="32" spans="1:20" x14ac:dyDescent="0.25">
      <c r="A32" s="36" t="s">
        <v>0</v>
      </c>
      <c r="B32" s="8">
        <f>B7-B8</f>
        <v>975</v>
      </c>
      <c r="C32" s="8">
        <f t="shared" ref="C32:L32" si="6">B32-$B8</f>
        <v>950</v>
      </c>
      <c r="D32" s="8">
        <f t="shared" si="6"/>
        <v>925</v>
      </c>
      <c r="E32" s="8">
        <f t="shared" si="6"/>
        <v>900</v>
      </c>
      <c r="F32" s="6">
        <f t="shared" si="6"/>
        <v>875</v>
      </c>
      <c r="G32" s="19">
        <f t="shared" si="6"/>
        <v>850</v>
      </c>
      <c r="H32" s="20">
        <f t="shared" si="6"/>
        <v>825</v>
      </c>
      <c r="I32" s="20">
        <f t="shared" si="6"/>
        <v>800</v>
      </c>
      <c r="J32" s="20">
        <f t="shared" si="6"/>
        <v>775</v>
      </c>
      <c r="K32" s="22">
        <f t="shared" si="6"/>
        <v>750</v>
      </c>
      <c r="L32" s="8">
        <f t="shared" si="6"/>
        <v>725</v>
      </c>
      <c r="N32" s="47"/>
      <c r="O32" s="47"/>
      <c r="P32" s="47"/>
      <c r="Q32" s="47"/>
      <c r="R32" s="47"/>
      <c r="S32" s="47"/>
      <c r="T32" s="47"/>
    </row>
    <row r="33" spans="1:12" x14ac:dyDescent="0.25">
      <c r="A33" s="3" t="s">
        <v>1</v>
      </c>
      <c r="B33" s="37">
        <f>B31-B32</f>
        <v>45</v>
      </c>
      <c r="C33" s="37">
        <f t="shared" ref="C33:F33" si="7">C31-C32</f>
        <v>90.400000000000091</v>
      </c>
      <c r="D33" s="37">
        <f>D31-D32</f>
        <v>136.20800000000008</v>
      </c>
      <c r="E33" s="37">
        <f t="shared" si="7"/>
        <v>182.43216000000007</v>
      </c>
      <c r="F33" s="38">
        <f t="shared" si="7"/>
        <v>229.08080319999999</v>
      </c>
      <c r="G33" s="61">
        <f>G31-G32</f>
        <v>133.053347024</v>
      </c>
      <c r="H33" s="62">
        <f>H31-H32</f>
        <v>177.71441396447995</v>
      </c>
      <c r="I33" s="62">
        <f t="shared" ref="I33:L33" si="8">I31-I32</f>
        <v>222.76870224376955</v>
      </c>
      <c r="J33" s="62">
        <f t="shared" si="8"/>
        <v>268.22407628864494</v>
      </c>
      <c r="K33" s="63">
        <f t="shared" si="8"/>
        <v>314.08855781441775</v>
      </c>
      <c r="L33" s="64">
        <f t="shared" si="8"/>
        <v>125.35032294400003</v>
      </c>
    </row>
    <row r="34" spans="1:12" x14ac:dyDescent="0.25">
      <c r="A34" s="17" t="s">
        <v>3</v>
      </c>
      <c r="B34" s="30">
        <f t="shared" ref="B34:L34" si="9">B32*B13+B33*B14</f>
        <v>36.375</v>
      </c>
      <c r="C34" s="30">
        <f t="shared" si="9"/>
        <v>37.770000000000003</v>
      </c>
      <c r="D34" s="30">
        <f t="shared" si="9"/>
        <v>39.185400000000001</v>
      </c>
      <c r="E34" s="30">
        <f t="shared" si="9"/>
        <v>40.621608000000009</v>
      </c>
      <c r="F34" s="31">
        <f t="shared" si="9"/>
        <v>42.079040160000005</v>
      </c>
      <c r="G34" s="65">
        <f t="shared" si="9"/>
        <v>36.402667351200002</v>
      </c>
      <c r="H34" s="66">
        <f t="shared" si="9"/>
        <v>37.760720698223999</v>
      </c>
      <c r="I34" s="66">
        <f t="shared" si="9"/>
        <v>39.138435112188482</v>
      </c>
      <c r="J34" s="66">
        <f t="shared" si="9"/>
        <v>40.536203814432255</v>
      </c>
      <c r="K34" s="67">
        <f t="shared" si="9"/>
        <v>41.954427890720893</v>
      </c>
      <c r="L34" s="68">
        <f t="shared" si="9"/>
        <v>31.642516147200006</v>
      </c>
    </row>
    <row r="35" spans="1:12" x14ac:dyDescent="0.25">
      <c r="B35" s="18"/>
      <c r="C35" s="18"/>
    </row>
    <row r="36" spans="1:12" x14ac:dyDescent="0.25">
      <c r="B36" s="18"/>
    </row>
  </sheetData>
  <mergeCells count="1">
    <mergeCell ref="A24:G2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Basiseksempel</vt:lpstr>
      <vt:lpstr>Prisudvikling 0 pct</vt:lpstr>
      <vt:lpstr>Prisudvikling 10 pct</vt:lpstr>
      <vt:lpstr>Variabel WACC</vt:lpstr>
      <vt:lpstr>Inv + 20 pct</vt:lpstr>
      <vt:lpstr>Inv - 20 pct</vt:lpstr>
      <vt:lpstr>Inv - 20 pct permanent</vt:lpstr>
      <vt:lpstr>Ingen investeringer</vt:lpstr>
      <vt:lpstr>Ark1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Kasper Villum Hansen</dc:creator>
  <cp:lastModifiedBy>Rasmus Bjørn</cp:lastModifiedBy>
  <dcterms:created xsi:type="dcterms:W3CDTF">2015-09-25T11:48:23Z</dcterms:created>
  <dcterms:modified xsi:type="dcterms:W3CDTF">2016-04-15T12:42:18Z</dcterms:modified>
</cp:coreProperties>
</file>