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0065" windowHeight="6150"/>
  </bookViews>
  <sheets>
    <sheet name="WACC-beregner" sheetId="6" r:id="rId1"/>
    <sheet name="WACC'er" sheetId="2" r:id="rId2"/>
    <sheet name="Lister (Scanrate)" sheetId="7" r:id="rId3"/>
    <sheet name="Data til gældspræmie" sheetId="8" r:id="rId4"/>
  </sheets>
  <definedNames>
    <definedName name="_xlnm._FilterDatabase" localSheetId="1" hidden="1">'WACC''er'!$J$16:$K$23</definedName>
  </definedNames>
  <calcPr calcId="145621"/>
</workbook>
</file>

<file path=xl/calcChain.xml><?xml version="1.0" encoding="utf-8"?>
<calcChain xmlns="http://schemas.openxmlformats.org/spreadsheetml/2006/main">
  <c r="H51" i="2" l="1"/>
  <c r="H30" i="2"/>
  <c r="G30" i="2"/>
  <c r="F45" i="2" l="1"/>
  <c r="G5" i="8" l="1"/>
  <c r="B21" i="2"/>
  <c r="D45" i="2"/>
  <c r="E45" i="2"/>
  <c r="H42" i="2"/>
  <c r="H45" i="2" s="1"/>
  <c r="G42" i="2"/>
  <c r="G45" i="2" s="1"/>
  <c r="E42" i="2"/>
  <c r="D42" i="2"/>
  <c r="C42" i="2"/>
  <c r="C45" i="2" s="1"/>
  <c r="B42" i="2"/>
  <c r="B45" i="2" s="1"/>
  <c r="H21" i="2"/>
  <c r="G21" i="2"/>
  <c r="E21" i="2"/>
  <c r="D21" i="2"/>
  <c r="C21" i="2"/>
  <c r="C10" i="6"/>
  <c r="L31" i="7" l="1"/>
  <c r="L33" i="7"/>
  <c r="L35" i="7"/>
  <c r="L37" i="7"/>
  <c r="L39" i="7"/>
  <c r="L41" i="7"/>
  <c r="L43" i="7"/>
  <c r="L45" i="7"/>
  <c r="L47" i="7"/>
  <c r="L49" i="7"/>
  <c r="L51" i="7"/>
  <c r="L53" i="7"/>
  <c r="L55" i="7"/>
  <c r="L57" i="7"/>
  <c r="L59" i="7"/>
  <c r="L61" i="7"/>
  <c r="L63" i="7"/>
  <c r="L65" i="7"/>
  <c r="K30" i="7"/>
  <c r="K32" i="7"/>
  <c r="K34" i="7"/>
  <c r="K36" i="7"/>
  <c r="K38" i="7"/>
  <c r="K40" i="7"/>
  <c r="K42" i="7"/>
  <c r="K44" i="7"/>
  <c r="K46" i="7"/>
  <c r="K48" i="7"/>
  <c r="K50" i="7"/>
  <c r="K52" i="7"/>
  <c r="K54" i="7"/>
  <c r="K56" i="7"/>
  <c r="K58" i="7"/>
  <c r="K60" i="7"/>
  <c r="K62" i="7"/>
  <c r="K64" i="7"/>
  <c r="L30" i="7"/>
  <c r="L32" i="7"/>
  <c r="L34" i="7"/>
  <c r="L36" i="7"/>
  <c r="L38" i="7"/>
  <c r="L40" i="7"/>
  <c r="L42" i="7"/>
  <c r="L44" i="7"/>
  <c r="L46" i="7"/>
  <c r="L48" i="7"/>
  <c r="L50" i="7"/>
  <c r="L52" i="7"/>
  <c r="L54" i="7"/>
  <c r="L56" i="7"/>
  <c r="L58" i="7"/>
  <c r="L60" i="7"/>
  <c r="L62" i="7"/>
  <c r="L64" i="7"/>
  <c r="K31" i="7"/>
  <c r="K33" i="7"/>
  <c r="K35" i="7"/>
  <c r="K37" i="7"/>
  <c r="K39" i="7"/>
  <c r="K41" i="7"/>
  <c r="K43" i="7"/>
  <c r="K45" i="7"/>
  <c r="K47" i="7"/>
  <c r="K49" i="7"/>
  <c r="K51" i="7"/>
  <c r="K53" i="7"/>
  <c r="K55" i="7"/>
  <c r="K57" i="7"/>
  <c r="K59" i="7"/>
  <c r="K61" i="7"/>
  <c r="K63" i="7"/>
  <c r="K65" i="7"/>
  <c r="L29" i="7"/>
  <c r="K29" i="7"/>
  <c r="L28" i="7"/>
  <c r="K28" i="7"/>
  <c r="L27" i="7"/>
  <c r="K27" i="7"/>
  <c r="L26" i="7"/>
  <c r="K26" i="7"/>
  <c r="L25" i="7"/>
  <c r="K25" i="7"/>
  <c r="L24" i="7"/>
  <c r="K24" i="7"/>
  <c r="L23" i="7"/>
  <c r="K23" i="7"/>
  <c r="L22" i="7"/>
  <c r="K22" i="7"/>
  <c r="L21" i="7"/>
  <c r="K21" i="7"/>
  <c r="L20" i="7"/>
  <c r="K20" i="7"/>
  <c r="L19" i="7"/>
  <c r="K19" i="7"/>
  <c r="L18" i="7"/>
  <c r="K18" i="7"/>
  <c r="L17" i="7"/>
  <c r="K17" i="7"/>
  <c r="L16" i="7"/>
  <c r="K16" i="7"/>
  <c r="L15" i="7"/>
  <c r="K15" i="7"/>
  <c r="L14" i="7"/>
  <c r="K14" i="7"/>
  <c r="L13" i="7"/>
  <c r="K13" i="7"/>
  <c r="L12" i="7"/>
  <c r="K12" i="7"/>
  <c r="L11" i="7"/>
  <c r="K11" i="7"/>
  <c r="L10" i="7"/>
  <c r="K10" i="7"/>
  <c r="L9" i="7"/>
  <c r="K9" i="7"/>
  <c r="L8" i="7"/>
  <c r="K8" i="7"/>
  <c r="L7" i="7"/>
  <c r="K7" i="7"/>
  <c r="L6" i="7"/>
  <c r="K6" i="7"/>
  <c r="L5" i="7"/>
  <c r="K5" i="7"/>
  <c r="L4" i="7"/>
  <c r="K4" i="7"/>
  <c r="L3" i="7"/>
  <c r="K3" i="7"/>
  <c r="L2" i="7"/>
  <c r="K2" i="7"/>
  <c r="G1" i="7"/>
  <c r="F1" i="7"/>
  <c r="F3" i="7" l="1"/>
  <c r="B4" i="2" s="1"/>
  <c r="G3" i="7"/>
  <c r="H47" i="2" l="1"/>
  <c r="H48" i="2" s="1"/>
  <c r="G47" i="2"/>
  <c r="G48" i="2" s="1"/>
  <c r="F47" i="2"/>
  <c r="E47" i="2"/>
  <c r="E48" i="2" s="1"/>
  <c r="D47" i="2"/>
  <c r="D48" i="2" s="1"/>
  <c r="C47" i="2"/>
  <c r="C48" i="2" s="1"/>
  <c r="C50" i="2" s="1"/>
  <c r="C51" i="2" s="1"/>
  <c r="B47" i="2"/>
  <c r="B48" i="2" s="1"/>
  <c r="F44" i="2"/>
  <c r="H44" i="2"/>
  <c r="F39" i="2"/>
  <c r="F37" i="2" s="1"/>
  <c r="C15" i="6"/>
  <c r="C16" i="6" s="1"/>
  <c r="C13" i="6"/>
  <c r="C12" i="6" s="1"/>
  <c r="E50" i="2" l="1"/>
  <c r="E51" i="2" s="1"/>
  <c r="F48" i="2"/>
  <c r="F50" i="2" s="1"/>
  <c r="F51" i="2" s="1"/>
  <c r="H50" i="2"/>
  <c r="B50" i="2"/>
  <c r="B51" i="2" s="1"/>
  <c r="B44" i="2"/>
  <c r="G50" i="2"/>
  <c r="G51" i="2" s="1"/>
  <c r="G44" i="2"/>
  <c r="D50" i="2"/>
  <c r="D51" i="2" s="1"/>
  <c r="D44" i="2"/>
  <c r="E44" i="2"/>
  <c r="C44" i="2"/>
  <c r="C18" i="6" l="1"/>
  <c r="C19" i="6" l="1"/>
  <c r="F18" i="2"/>
  <c r="F16" i="2" s="1"/>
  <c r="F14" i="2" l="1"/>
  <c r="F24" i="2" s="1"/>
  <c r="D14" i="2" l="1"/>
  <c r="E14" i="2"/>
  <c r="G14" i="2"/>
  <c r="C14" i="2"/>
  <c r="B14" i="2"/>
  <c r="B24" i="2" s="1"/>
  <c r="H14" i="2"/>
  <c r="F23" i="2"/>
  <c r="D24" i="2" l="1"/>
  <c r="D23" i="2" s="1"/>
  <c r="C26" i="2"/>
  <c r="C27" i="2" s="1"/>
  <c r="C24" i="2"/>
  <c r="G24" i="2"/>
  <c r="G23" i="2" s="1"/>
  <c r="H26" i="2"/>
  <c r="H27" i="2" s="1"/>
  <c r="H24" i="2"/>
  <c r="H23" i="2" s="1"/>
  <c r="E26" i="2"/>
  <c r="E27" i="2" s="1"/>
  <c r="E24" i="2"/>
  <c r="B23" i="2"/>
  <c r="D26" i="2"/>
  <c r="D27" i="2" s="1"/>
  <c r="B26" i="2"/>
  <c r="B27" i="2" s="1"/>
  <c r="F26" i="2"/>
  <c r="F27" i="2" s="1"/>
  <c r="F29" i="2" s="1"/>
  <c r="F30" i="2" s="1"/>
  <c r="G26" i="2"/>
  <c r="G27" i="2" s="1"/>
  <c r="D29" i="2" l="1"/>
  <c r="D30" i="2" s="1"/>
  <c r="G29" i="2"/>
  <c r="E29" i="2"/>
  <c r="E30" i="2" s="1"/>
  <c r="H29" i="2"/>
  <c r="C23" i="2"/>
  <c r="C29" i="2"/>
  <c r="C30" i="2" s="1"/>
  <c r="B29" i="2"/>
  <c r="B30" i="2" s="1"/>
  <c r="E23" i="2"/>
</calcChain>
</file>

<file path=xl/sharedStrings.xml><?xml version="1.0" encoding="utf-8"?>
<sst xmlns="http://schemas.openxmlformats.org/spreadsheetml/2006/main" count="241" uniqueCount="53">
  <si>
    <t>FINLAND</t>
  </si>
  <si>
    <t>WACC</t>
  </si>
  <si>
    <t>ROR</t>
  </si>
  <si>
    <t>2014-2016</t>
  </si>
  <si>
    <t>2013-2017</t>
  </si>
  <si>
    <t>2016-2019</t>
  </si>
  <si>
    <t>2014-2018</t>
  </si>
  <si>
    <t>Cost of Equity  (pct.)</t>
  </si>
  <si>
    <t>Forrentningsmodel</t>
  </si>
  <si>
    <t>Antal netvirksomheder</t>
  </si>
  <si>
    <t>Regulatoriske periode</t>
  </si>
  <si>
    <t># År</t>
  </si>
  <si>
    <t>Årlig genberegning</t>
  </si>
  <si>
    <t>Selskabsspecifik sats</t>
  </si>
  <si>
    <t>JA</t>
  </si>
  <si>
    <t>NEJ</t>
  </si>
  <si>
    <t>År</t>
  </si>
  <si>
    <t>Løbetid</t>
  </si>
  <si>
    <t>Periode</t>
  </si>
  <si>
    <t>1års</t>
  </si>
  <si>
    <t>5års</t>
  </si>
  <si>
    <t>10års</t>
  </si>
  <si>
    <t>Rente</t>
  </si>
  <si>
    <t>Markedsrisikopræmie (pct.)</t>
  </si>
  <si>
    <t>Beta  aktiv</t>
  </si>
  <si>
    <t>Fremmedkapitalandel</t>
  </si>
  <si>
    <t>Marginale skattesats (pct.)</t>
  </si>
  <si>
    <t>Gældsrisikopræmie  (pct.)</t>
  </si>
  <si>
    <t>Beta egenkapital</t>
  </si>
  <si>
    <t>Cost of Debt  (pct.)</t>
  </si>
  <si>
    <t>Efter-skat CoD  (pct.)</t>
  </si>
  <si>
    <t>Nom. Efter-skat WACC (pct.)</t>
  </si>
  <si>
    <t>Nom. Før-skat WACC (pct.)</t>
  </si>
  <si>
    <t>DANMARK</t>
  </si>
  <si>
    <t>NORGE</t>
  </si>
  <si>
    <t>SVERIGE</t>
  </si>
  <si>
    <t>ØSTRIG</t>
  </si>
  <si>
    <t>2017-2021</t>
  </si>
  <si>
    <t>3måned</t>
  </si>
  <si>
    <t>Efter-skat Cost of Equity  (pct.)</t>
  </si>
  <si>
    <t xml:space="preserve">  </t>
  </si>
  <si>
    <t>Efter-skat CoE  (pct.)</t>
  </si>
  <si>
    <t>WACC'er</t>
  </si>
  <si>
    <t>NEDERLANDENE</t>
  </si>
  <si>
    <t>5-årig</t>
  </si>
  <si>
    <t>10-årig</t>
  </si>
  <si>
    <t>Gennemsnit</t>
  </si>
  <si>
    <t>Risikofrie  rente (pct.)</t>
  </si>
  <si>
    <t>Risikofri  rente (pct.)</t>
  </si>
  <si>
    <t>TYSKLAND</t>
  </si>
  <si>
    <t>JPM MAGGIE UTILITIES A 10+Y - GOVERNMENT SPREAD</t>
  </si>
  <si>
    <t>JPM MAGGIE UTILITIES BBB 10+Y - GOVERNMENT SPREAD</t>
  </si>
  <si>
    <t>Thomson Reuters Datastream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</si>
</sst>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22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b/>
      <sz val="12"/>
      <color theme="1"/>
      <name val="Garamond"/>
      <family val="1"/>
    </font>
    <font>
      <b/>
      <sz val="12"/>
      <color theme="3"/>
      <name val="Garamond"/>
      <family val="1"/>
    </font>
    <font>
      <b/>
      <sz val="12"/>
      <color rgb="FF0070C0"/>
      <name val="Garamond"/>
      <family val="1"/>
    </font>
    <font>
      <b/>
      <sz val="12"/>
      <color theme="0"/>
      <name val="Garamond"/>
      <family val="1"/>
    </font>
    <font>
      <b/>
      <sz val="12"/>
      <name val="Garamond"/>
      <family val="1"/>
    </font>
    <font>
      <b/>
      <sz val="12"/>
      <color rgb="FFFF0000"/>
      <name val="Garamond"/>
      <family val="1"/>
    </font>
    <font>
      <sz val="12"/>
      <name val="Garamond"/>
      <family val="1"/>
    </font>
    <font>
      <sz val="11"/>
      <name val="Garamond"/>
      <family val="1"/>
    </font>
    <font>
      <b/>
      <sz val="11"/>
      <name val="Garamond"/>
      <family val="1"/>
    </font>
    <font>
      <b/>
      <sz val="16"/>
      <name val="Garamond"/>
      <family val="1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.5"/>
      <color rgb="FF00457B"/>
      <name val="Calibri"/>
      <family val="2"/>
      <scheme val="minor"/>
    </font>
    <font>
      <b/>
      <sz val="15"/>
      <color rgb="FF1BB6EA"/>
      <name val="Calibri"/>
      <family val="2"/>
      <scheme val="minor"/>
    </font>
    <font>
      <b/>
      <sz val="13"/>
      <color rgb="FF1BB6EA"/>
      <name val="Calibri"/>
      <family val="2"/>
      <scheme val="minor"/>
    </font>
    <font>
      <b/>
      <sz val="11"/>
      <color rgb="FF00457B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DFA"/>
        <bgColor indexed="64"/>
      </patternFill>
    </fill>
    <fill>
      <patternFill patternType="solid">
        <fgColor rgb="FF1BB6EA"/>
        <bgColor auto="1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rgb="FF1BB6EA"/>
      </bottom>
      <diagonal/>
    </border>
  </borders>
  <cellStyleXfs count="7">
    <xf numFmtId="0" fontId="0" fillId="0" borderId="0"/>
    <xf numFmtId="0" fontId="18" fillId="0" borderId="0"/>
    <xf numFmtId="0" fontId="19" fillId="0" borderId="17" applyNumberFormat="0" applyFill="0" applyAlignment="0" applyProtection="0"/>
    <xf numFmtId="0" fontId="20" fillId="0" borderId="17" applyNumberFormat="0" applyFill="0" applyAlignment="0" applyProtection="0"/>
    <xf numFmtId="0" fontId="21" fillId="0" borderId="0" applyNumberFormat="0" applyFill="0" applyAlignment="0" applyProtection="0"/>
    <xf numFmtId="0" fontId="18" fillId="2" borderId="0"/>
    <xf numFmtId="0" fontId="18" fillId="3" borderId="0"/>
  </cellStyleXfs>
  <cellXfs count="83">
    <xf numFmtId="0" fontId="0" fillId="0" borderId="0" xfId="0"/>
    <xf numFmtId="0" fontId="0" fillId="0" borderId="0" xfId="0" applyBorder="1"/>
    <xf numFmtId="2" fontId="0" fillId="0" borderId="0" xfId="0" applyNumberFormat="1"/>
    <xf numFmtId="0" fontId="2" fillId="0" borderId="0" xfId="0" applyFont="1" applyFill="1" applyBorder="1"/>
    <xf numFmtId="0" fontId="2" fillId="0" borderId="0" xfId="0" quotePrefix="1" applyFont="1" applyFill="1" applyBorder="1"/>
    <xf numFmtId="0" fontId="1" fillId="0" borderId="0" xfId="0" applyFont="1" applyFill="1" applyBorder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3" xfId="0" applyFont="1" applyBorder="1"/>
    <xf numFmtId="2" fontId="4" fillId="0" borderId="3" xfId="0" applyNumberFormat="1" applyFont="1" applyBorder="1" applyAlignment="1">
      <alignment horizontal="right"/>
    </xf>
    <xf numFmtId="0" fontId="3" fillId="0" borderId="5" xfId="0" applyFont="1" applyBorder="1"/>
    <xf numFmtId="0" fontId="9" fillId="0" borderId="6" xfId="0" applyNumberFormat="1" applyFont="1" applyFill="1" applyBorder="1" applyAlignment="1">
      <alignment horizontal="center"/>
    </xf>
    <xf numFmtId="0" fontId="4" fillId="0" borderId="1" xfId="0" applyFont="1" applyFill="1" applyBorder="1"/>
    <xf numFmtId="0" fontId="11" fillId="0" borderId="8" xfId="0" applyNumberFormat="1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11" fillId="0" borderId="9" xfId="0" applyNumberFormat="1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12" fillId="0" borderId="9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3" fillId="0" borderId="4" xfId="0" applyFont="1" applyFill="1" applyBorder="1"/>
    <xf numFmtId="0" fontId="13" fillId="0" borderId="1" xfId="0" applyFont="1" applyFill="1" applyBorder="1"/>
    <xf numFmtId="2" fontId="12" fillId="0" borderId="9" xfId="0" applyNumberFormat="1" applyFont="1" applyFill="1" applyBorder="1" applyAlignment="1">
      <alignment horizontal="center"/>
    </xf>
    <xf numFmtId="2" fontId="12" fillId="0" borderId="12" xfId="0" applyNumberFormat="1" applyFont="1" applyFill="1" applyBorder="1" applyAlignment="1">
      <alignment horizontal="center"/>
    </xf>
    <xf numFmtId="164" fontId="12" fillId="0" borderId="9" xfId="0" applyNumberFormat="1" applyFont="1" applyFill="1" applyBorder="1" applyAlignment="1">
      <alignment horizontal="center"/>
    </xf>
    <xf numFmtId="0" fontId="13" fillId="0" borderId="1" xfId="0" quotePrefix="1" applyFont="1" applyFill="1" applyBorder="1"/>
    <xf numFmtId="0" fontId="3" fillId="0" borderId="1" xfId="0" applyFont="1" applyBorder="1"/>
    <xf numFmtId="165" fontId="12" fillId="0" borderId="9" xfId="0" applyNumberFormat="1" applyFont="1" applyFill="1" applyBorder="1" applyAlignment="1">
      <alignment horizontal="center"/>
    </xf>
    <xf numFmtId="166" fontId="12" fillId="0" borderId="9" xfId="0" applyNumberFormat="1" applyFont="1" applyFill="1" applyBorder="1" applyAlignment="1">
      <alignment horizontal="center"/>
    </xf>
    <xf numFmtId="0" fontId="9" fillId="0" borderId="4" xfId="0" applyFont="1" applyFill="1" applyBorder="1"/>
    <xf numFmtId="2" fontId="14" fillId="0" borderId="8" xfId="0" applyNumberFormat="1" applyFont="1" applyFill="1" applyBorder="1" applyAlignment="1">
      <alignment horizontal="center"/>
    </xf>
    <xf numFmtId="2" fontId="14" fillId="0" borderId="11" xfId="0" applyNumberFormat="1" applyFont="1" applyFill="1" applyBorder="1" applyAlignment="1">
      <alignment horizontal="center"/>
    </xf>
    <xf numFmtId="0" fontId="9" fillId="0" borderId="2" xfId="0" applyFont="1" applyFill="1" applyBorder="1"/>
    <xf numFmtId="2" fontId="14" fillId="0" borderId="10" xfId="0" applyNumberFormat="1" applyFont="1" applyFill="1" applyBorder="1" applyAlignment="1">
      <alignment horizontal="center"/>
    </xf>
    <xf numFmtId="2" fontId="14" fillId="0" borderId="13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3" fillId="0" borderId="0" xfId="0" applyFont="1" applyFill="1" applyBorder="1"/>
    <xf numFmtId="2" fontId="3" fillId="0" borderId="0" xfId="0" applyNumberFormat="1" applyFont="1"/>
    <xf numFmtId="2" fontId="13" fillId="0" borderId="8" xfId="0" applyNumberFormat="1" applyFont="1" applyFill="1" applyBorder="1" applyAlignment="1">
      <alignment horizontal="center"/>
    </xf>
    <xf numFmtId="2" fontId="13" fillId="0" borderId="11" xfId="0" applyNumberFormat="1" applyFont="1" applyFill="1" applyBorder="1" applyAlignment="1">
      <alignment horizontal="center"/>
    </xf>
    <xf numFmtId="0" fontId="15" fillId="0" borderId="0" xfId="0" applyFont="1"/>
    <xf numFmtId="0" fontId="15" fillId="0" borderId="0" xfId="0" applyFont="1" applyFill="1"/>
    <xf numFmtId="2" fontId="16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2" fontId="0" fillId="0" borderId="0" xfId="0" applyNumberFormat="1" applyBorder="1"/>
    <xf numFmtId="0" fontId="5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1" fontId="15" fillId="0" borderId="0" xfId="0" applyNumberFormat="1" applyFont="1"/>
    <xf numFmtId="0" fontId="12" fillId="0" borderId="0" xfId="0" applyFont="1"/>
    <xf numFmtId="2" fontId="12" fillId="0" borderId="0" xfId="0" applyNumberFormat="1" applyFont="1"/>
    <xf numFmtId="0" fontId="4" fillId="0" borderId="0" xfId="0" applyFont="1"/>
    <xf numFmtId="0" fontId="9" fillId="0" borderId="7" xfId="0" applyNumberFormat="1" applyFont="1" applyFill="1" applyBorder="1" applyAlignment="1">
      <alignment horizontal="center"/>
    </xf>
    <xf numFmtId="0" fontId="12" fillId="0" borderId="0" xfId="0" applyFont="1" applyFill="1"/>
    <xf numFmtId="0" fontId="9" fillId="0" borderId="0" xfId="0" applyNumberFormat="1" applyFont="1" applyFill="1" applyAlignment="1">
      <alignment horizontal="center"/>
    </xf>
    <xf numFmtId="0" fontId="13" fillId="0" borderId="14" xfId="0" applyFont="1" applyFill="1" applyBorder="1"/>
    <xf numFmtId="2" fontId="12" fillId="0" borderId="14" xfId="0" applyNumberFormat="1" applyFont="1" applyFill="1" applyBorder="1" applyAlignment="1">
      <alignment horizontal="center"/>
    </xf>
    <xf numFmtId="0" fontId="13" fillId="0" borderId="0" xfId="0" applyFont="1" applyFill="1" applyBorder="1"/>
    <xf numFmtId="2" fontId="12" fillId="0" borderId="0" xfId="0" applyNumberFormat="1" applyFont="1" applyFill="1" applyBorder="1" applyAlignment="1">
      <alignment horizontal="center"/>
    </xf>
    <xf numFmtId="0" fontId="13" fillId="0" borderId="0" xfId="0" quotePrefix="1" applyFont="1" applyFill="1" applyBorder="1"/>
    <xf numFmtId="0" fontId="3" fillId="0" borderId="0" xfId="0" applyFont="1" applyBorder="1"/>
    <xf numFmtId="0" fontId="12" fillId="0" borderId="0" xfId="0" applyFont="1" applyBorder="1"/>
    <xf numFmtId="0" fontId="3" fillId="0" borderId="14" xfId="0" applyFont="1" applyBorder="1"/>
    <xf numFmtId="0" fontId="12" fillId="0" borderId="14" xfId="0" applyFont="1" applyBorder="1"/>
    <xf numFmtId="0" fontId="12" fillId="0" borderId="0" xfId="0" applyFont="1" applyFill="1" applyBorder="1"/>
    <xf numFmtId="0" fontId="12" fillId="0" borderId="0" xfId="0" applyNumberFormat="1" applyFont="1" applyFill="1" applyAlignment="1">
      <alignment horizontal="center"/>
    </xf>
    <xf numFmtId="0" fontId="13" fillId="0" borderId="15" xfId="0" applyFont="1" applyFill="1" applyBorder="1"/>
    <xf numFmtId="2" fontId="12" fillId="0" borderId="15" xfId="0" applyNumberFormat="1" applyFont="1" applyFill="1" applyBorder="1" applyAlignment="1">
      <alignment horizontal="center"/>
    </xf>
    <xf numFmtId="0" fontId="9" fillId="0" borderId="0" xfId="0" applyFont="1" applyFill="1" applyBorder="1"/>
    <xf numFmtId="2" fontId="14" fillId="0" borderId="0" xfId="0" applyNumberFormat="1" applyFont="1" applyFill="1" applyBorder="1" applyAlignment="1">
      <alignment horizontal="center"/>
    </xf>
    <xf numFmtId="0" fontId="9" fillId="0" borderId="16" xfId="0" applyFont="1" applyFill="1" applyBorder="1"/>
    <xf numFmtId="2" fontId="14" fillId="0" borderId="16" xfId="0" applyNumberFormat="1" applyFont="1" applyFill="1" applyBorder="1" applyAlignment="1">
      <alignment horizontal="center"/>
    </xf>
    <xf numFmtId="2" fontId="17" fillId="0" borderId="0" xfId="0" applyNumberFormat="1" applyFont="1"/>
    <xf numFmtId="0" fontId="0" fillId="0" borderId="0" xfId="0" applyAlignment="1"/>
    <xf numFmtId="14" fontId="3" fillId="0" borderId="0" xfId="0" applyNumberFormat="1" applyFont="1"/>
    <xf numFmtId="2" fontId="0" fillId="0" borderId="0" xfId="0" applyNumberFormat="1" applyFill="1" applyBorder="1"/>
    <xf numFmtId="0" fontId="3" fillId="0" borderId="0" xfId="0" applyFont="1" applyFill="1" applyAlignment="1">
      <alignment horizontal="right"/>
    </xf>
    <xf numFmtId="0" fontId="3" fillId="0" borderId="0" xfId="0" applyFont="1" applyAlignment="1">
      <alignment horizontal="center"/>
    </xf>
  </cellXfs>
  <cellStyles count="7">
    <cellStyle name="Normal" xfId="0" builtinId="0"/>
    <cellStyle name="Overskrift 1 2" xfId="2"/>
    <cellStyle name="Overskrift 2 2" xfId="3"/>
    <cellStyle name="Overskrift 3 2" xfId="4"/>
    <cellStyle name="Shaded 1" xfId="5"/>
    <cellStyle name="Shaded 2" xfId="6"/>
    <cellStyle name="Table Content" xfId="1"/>
  </cellStyles>
  <dxfs count="11">
    <dxf>
      <fill>
        <patternFill patternType="solid">
          <fgColor auto="1"/>
          <bgColor rgb="FFC6EDFA"/>
        </patternFill>
      </fill>
    </dxf>
    <dxf>
      <fill>
        <patternFill>
          <bgColor rgb="FFC6EDFA"/>
        </patternFill>
      </fill>
    </dxf>
    <dxf>
      <font>
        <b/>
        <i val="0"/>
        <strike val="0"/>
      </font>
    </dxf>
    <dxf>
      <font>
        <b/>
        <i val="0"/>
        <strike val="0"/>
      </font>
    </dxf>
    <dxf>
      <font>
        <b/>
        <i val="0"/>
        <strike val="0"/>
        <u val="none"/>
        <color theme="3"/>
      </font>
      <border>
        <left/>
        <right/>
        <top style="thick">
          <color rgb="FF00457B"/>
        </top>
        <bottom/>
      </border>
    </dxf>
    <dxf>
      <font>
        <strike val="0"/>
        <color theme="3"/>
      </font>
      <border>
        <left/>
        <right/>
        <top/>
        <bottom style="thin">
          <color rgb="FF00457B"/>
        </bottom>
      </border>
    </dxf>
    <dxf>
      <fill>
        <patternFill>
          <bgColor rgb="FFC6EDFA"/>
        </patternFill>
      </fill>
    </dxf>
    <dxf>
      <fill>
        <patternFill>
          <bgColor rgb="FFC6EDFA"/>
        </patternFill>
      </fill>
    </dxf>
    <dxf>
      <font>
        <b/>
        <i val="0"/>
        <strike val="0"/>
      </font>
    </dxf>
    <dxf>
      <font>
        <b/>
        <i val="0"/>
        <strike val="0"/>
      </font>
    </dxf>
    <dxf>
      <font>
        <b val="0"/>
        <i val="0"/>
        <strike val="0"/>
        <u val="none"/>
        <color theme="3"/>
      </font>
      <border>
        <left/>
        <right/>
        <top style="thin">
          <color rgb="FF00457B"/>
        </top>
        <bottom style="thin">
          <color rgb="FF00457B"/>
        </bottom>
      </border>
    </dxf>
  </dxfs>
  <tableStyles count="2" defaultTableStyle="TableStyleMedium2" defaultPivotStyle="PivotStyleLight16">
    <tableStyle name="Table (no heading)" pivot="0" count="5">
      <tableStyleElement type="wholeTable" dxfId="10"/>
      <tableStyleElement type="totalRow" dxfId="9"/>
      <tableStyleElement type="firstColumn" dxfId="8"/>
      <tableStyleElement type="firstRowStripe" dxfId="7"/>
      <tableStyleElement type="firstColumnStripe" dxfId="6"/>
    </tableStyle>
    <tableStyle name="Table (with heading)" pivot="0" count="6">
      <tableStyleElement type="wholeTable" dxfId="5"/>
      <tableStyleElement type="headerRow" dxfId="4"/>
      <tableStyleElement type="totalRow" dxfId="3"/>
      <tableStyleElement type="fir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25855</xdr:colOff>
      <xdr:row>0</xdr:row>
      <xdr:rowOff>153864</xdr:rowOff>
    </xdr:from>
    <xdr:ext cx="538318" cy="2754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kstboks 1"/>
            <xdr:cNvSpPr txBox="1"/>
          </xdr:nvSpPr>
          <xdr:spPr>
            <a:xfrm>
              <a:off x="2035630" y="534864"/>
              <a:ext cx="538318" cy="2754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a-DK" sz="11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a-DK" sz="1100" b="0" i="1">
                            <a:latin typeface="Cambria Math"/>
                          </a:rPr>
                          <m:t>𝑟</m:t>
                        </m:r>
                      </m:e>
                      <m:sub>
                        <m:r>
                          <a:rPr lang="da-DK" sz="1100" b="0" i="1">
                            <a:latin typeface="Cambria Math"/>
                          </a:rPr>
                          <m:t>𝑓</m:t>
                        </m:r>
                      </m:sub>
                    </m:sSub>
                  </m:oMath>
                </m:oMathPara>
              </a14:m>
              <a:endParaRPr lang="da-DK" sz="1100"/>
            </a:p>
          </xdr:txBody>
        </xdr:sp>
      </mc:Choice>
      <mc:Fallback xmlns="">
        <xdr:sp macro="" textlink="">
          <xdr:nvSpPr>
            <xdr:cNvPr id="2" name="Tekstboks 1"/>
            <xdr:cNvSpPr txBox="1"/>
          </xdr:nvSpPr>
          <xdr:spPr>
            <a:xfrm>
              <a:off x="2035630" y="534864"/>
              <a:ext cx="538318" cy="2754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a-DK" sz="1100" b="0" i="0">
                  <a:latin typeface="Cambria Math"/>
                </a:rPr>
                <a:t>𝑟_𝑓</a:t>
              </a:r>
              <a:endParaRPr lang="da-DK" sz="1100"/>
            </a:p>
          </xdr:txBody>
        </xdr:sp>
      </mc:Fallback>
    </mc:AlternateContent>
    <xdr:clientData/>
  </xdr:oneCellAnchor>
  <xdr:oneCellAnchor>
    <xdr:from>
      <xdr:col>1</xdr:col>
      <xdr:colOff>46371</xdr:colOff>
      <xdr:row>1</xdr:row>
      <xdr:rowOff>167053</xdr:rowOff>
    </xdr:from>
    <xdr:ext cx="525129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kstboks 2"/>
            <xdr:cNvSpPr txBox="1"/>
          </xdr:nvSpPr>
          <xdr:spPr>
            <a:xfrm>
              <a:off x="2056146" y="748078"/>
              <a:ext cx="525129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a-DK" sz="1100" b="0" i="1">
                        <a:latin typeface="Cambria Math"/>
                      </a:rPr>
                      <m:t>𝑀𝑅𝑃</m:t>
                    </m:r>
                  </m:oMath>
                </m:oMathPara>
              </a14:m>
              <a:endParaRPr lang="da-DK" sz="1100"/>
            </a:p>
          </xdr:txBody>
        </xdr:sp>
      </mc:Choice>
      <mc:Fallback xmlns="">
        <xdr:sp macro="" textlink="">
          <xdr:nvSpPr>
            <xdr:cNvPr id="3" name="Tekstboks 2"/>
            <xdr:cNvSpPr txBox="1"/>
          </xdr:nvSpPr>
          <xdr:spPr>
            <a:xfrm>
              <a:off x="2056146" y="748078"/>
              <a:ext cx="525129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a-DK" sz="1100" b="0" i="0">
                  <a:latin typeface="Cambria Math"/>
                </a:rPr>
                <a:t>𝑀𝑅𝑃</a:t>
              </a:r>
              <a:endParaRPr lang="da-DK" sz="1100"/>
            </a:p>
          </xdr:txBody>
        </xdr:sp>
      </mc:Fallback>
    </mc:AlternateContent>
    <xdr:clientData/>
  </xdr:oneCellAnchor>
  <xdr:oneCellAnchor>
    <xdr:from>
      <xdr:col>1</xdr:col>
      <xdr:colOff>36634</xdr:colOff>
      <xdr:row>2</xdr:row>
      <xdr:rowOff>146545</xdr:rowOff>
    </xdr:from>
    <xdr:ext cx="538318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kstboks 3"/>
            <xdr:cNvSpPr txBox="1"/>
          </xdr:nvSpPr>
          <xdr:spPr>
            <a:xfrm>
              <a:off x="2046409" y="918070"/>
              <a:ext cx="538318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a-DK" sz="11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a-DK" sz="1100" b="0" i="1">
                            <a:latin typeface="Cambria Math"/>
                          </a:rPr>
                          <m:t>𝛽</m:t>
                        </m:r>
                      </m:e>
                      <m:sub>
                        <m:r>
                          <a:rPr lang="da-DK" sz="1100" b="0" i="1">
                            <a:latin typeface="Cambria Math"/>
                          </a:rPr>
                          <m:t>𝐴</m:t>
                        </m:r>
                      </m:sub>
                    </m:sSub>
                  </m:oMath>
                </m:oMathPara>
              </a14:m>
              <a:endParaRPr lang="da-DK" sz="1100"/>
            </a:p>
          </xdr:txBody>
        </xdr:sp>
      </mc:Choice>
      <mc:Fallback xmlns="">
        <xdr:sp macro="" textlink="">
          <xdr:nvSpPr>
            <xdr:cNvPr id="4" name="Tekstboks 3"/>
            <xdr:cNvSpPr txBox="1"/>
          </xdr:nvSpPr>
          <xdr:spPr>
            <a:xfrm>
              <a:off x="2046409" y="918070"/>
              <a:ext cx="538318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a-DK" sz="1100" b="0" i="0">
                  <a:latin typeface="Cambria Math"/>
                </a:rPr>
                <a:t>𝛽_𝐴</a:t>
              </a:r>
              <a:endParaRPr lang="da-DK" sz="1100"/>
            </a:p>
          </xdr:txBody>
        </xdr:sp>
      </mc:Fallback>
    </mc:AlternateContent>
    <xdr:clientData/>
  </xdr:oneCellAnchor>
  <xdr:oneCellAnchor>
    <xdr:from>
      <xdr:col>1</xdr:col>
      <xdr:colOff>36634</xdr:colOff>
      <xdr:row>3</xdr:row>
      <xdr:rowOff>161201</xdr:rowOff>
    </xdr:from>
    <xdr:ext cx="538318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kstboks 4"/>
            <xdr:cNvSpPr txBox="1"/>
          </xdr:nvSpPr>
          <xdr:spPr>
            <a:xfrm>
              <a:off x="2046409" y="1123226"/>
              <a:ext cx="538318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a-DK" sz="1100" b="0" i="1">
                        <a:latin typeface="Cambria Math"/>
                      </a:rPr>
                      <m:t>𝐺</m:t>
                    </m:r>
                  </m:oMath>
                </m:oMathPara>
              </a14:m>
              <a:endParaRPr lang="da-DK" sz="1100" b="0"/>
            </a:p>
          </xdr:txBody>
        </xdr:sp>
      </mc:Choice>
      <mc:Fallback xmlns="">
        <xdr:sp macro="" textlink="">
          <xdr:nvSpPr>
            <xdr:cNvPr id="5" name="Tekstboks 4"/>
            <xdr:cNvSpPr txBox="1"/>
          </xdr:nvSpPr>
          <xdr:spPr>
            <a:xfrm>
              <a:off x="2046409" y="1123226"/>
              <a:ext cx="538318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a-DK" sz="1100" b="0" i="0">
                  <a:latin typeface="Cambria Math"/>
                </a:rPr>
                <a:t>𝐺</a:t>
              </a:r>
              <a:endParaRPr lang="da-DK" sz="1100" b="0"/>
            </a:p>
          </xdr:txBody>
        </xdr:sp>
      </mc:Fallback>
    </mc:AlternateContent>
    <xdr:clientData/>
  </xdr:oneCellAnchor>
  <xdr:oneCellAnchor>
    <xdr:from>
      <xdr:col>1</xdr:col>
      <xdr:colOff>29307</xdr:colOff>
      <xdr:row>4</xdr:row>
      <xdr:rowOff>146539</xdr:rowOff>
    </xdr:from>
    <xdr:ext cx="538318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kstboks 5"/>
            <xdr:cNvSpPr txBox="1"/>
          </xdr:nvSpPr>
          <xdr:spPr>
            <a:xfrm>
              <a:off x="2039082" y="1299064"/>
              <a:ext cx="538318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da-DK" sz="1100" b="0" i="1">
                        <a:latin typeface="Cambria Math"/>
                      </a:rPr>
                      <m:t>τ</m:t>
                    </m:r>
                  </m:oMath>
                </m:oMathPara>
              </a14:m>
              <a:endParaRPr lang="da-DK" sz="1100" b="0"/>
            </a:p>
          </xdr:txBody>
        </xdr:sp>
      </mc:Choice>
      <mc:Fallback xmlns="">
        <xdr:sp macro="" textlink="">
          <xdr:nvSpPr>
            <xdr:cNvPr id="6" name="Tekstboks 5"/>
            <xdr:cNvSpPr txBox="1"/>
          </xdr:nvSpPr>
          <xdr:spPr>
            <a:xfrm>
              <a:off x="2039082" y="1299064"/>
              <a:ext cx="538318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a-DK" sz="1100" b="0" i="0">
                  <a:latin typeface="Cambria Math"/>
                </a:rPr>
                <a:t>τ</a:t>
              </a:r>
              <a:endParaRPr lang="da-DK" sz="1100" b="0"/>
            </a:p>
          </xdr:txBody>
        </xdr:sp>
      </mc:Fallback>
    </mc:AlternateContent>
    <xdr:clientData/>
  </xdr:oneCellAnchor>
  <xdr:oneCellAnchor>
    <xdr:from>
      <xdr:col>1</xdr:col>
      <xdr:colOff>36634</xdr:colOff>
      <xdr:row>5</xdr:row>
      <xdr:rowOff>168520</xdr:rowOff>
    </xdr:from>
    <xdr:ext cx="538318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kstboks 6"/>
            <xdr:cNvSpPr txBox="1"/>
          </xdr:nvSpPr>
          <xdr:spPr>
            <a:xfrm>
              <a:off x="2046409" y="1511545"/>
              <a:ext cx="538318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a-DK" sz="1100" b="0" i="1">
                        <a:latin typeface="Cambria Math"/>
                      </a:rPr>
                      <m:t>𝐷𝑅𝑃</m:t>
                    </m:r>
                  </m:oMath>
                </m:oMathPara>
              </a14:m>
              <a:endParaRPr lang="da-DK" sz="1100" b="0"/>
            </a:p>
          </xdr:txBody>
        </xdr:sp>
      </mc:Choice>
      <mc:Fallback xmlns="">
        <xdr:sp macro="" textlink="">
          <xdr:nvSpPr>
            <xdr:cNvPr id="7" name="Tekstboks 6"/>
            <xdr:cNvSpPr txBox="1"/>
          </xdr:nvSpPr>
          <xdr:spPr>
            <a:xfrm>
              <a:off x="2046409" y="1511545"/>
              <a:ext cx="538318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a-DK" sz="1100" b="0" i="0">
                  <a:latin typeface="Cambria Math"/>
                </a:rPr>
                <a:t>𝐷𝑅𝑃</a:t>
              </a:r>
              <a:endParaRPr lang="da-DK" sz="1100" b="0"/>
            </a:p>
          </xdr:txBody>
        </xdr:sp>
      </mc:Fallback>
    </mc:AlternateContent>
    <xdr:clientData/>
  </xdr:oneCellAnchor>
  <xdr:oneCellAnchor>
    <xdr:from>
      <xdr:col>1</xdr:col>
      <xdr:colOff>51288</xdr:colOff>
      <xdr:row>11</xdr:row>
      <xdr:rowOff>156063</xdr:rowOff>
    </xdr:from>
    <xdr:ext cx="538318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kstboks 8"/>
            <xdr:cNvSpPr txBox="1"/>
          </xdr:nvSpPr>
          <xdr:spPr>
            <a:xfrm>
              <a:off x="2061063" y="2642088"/>
              <a:ext cx="538318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a-DK" sz="11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a-DK" sz="1100" b="0" i="1">
                            <a:latin typeface="Cambria Math"/>
                          </a:rPr>
                          <m:t>𝑟</m:t>
                        </m:r>
                      </m:e>
                      <m:sub>
                        <m:r>
                          <a:rPr lang="da-DK" sz="1100" b="0" i="1">
                            <a:latin typeface="Cambria Math"/>
                          </a:rPr>
                          <m:t>𝐸</m:t>
                        </m:r>
                      </m:sub>
                    </m:sSub>
                  </m:oMath>
                </m:oMathPara>
              </a14:m>
              <a:endParaRPr lang="da-DK" sz="1100"/>
            </a:p>
          </xdr:txBody>
        </xdr:sp>
      </mc:Choice>
      <mc:Fallback xmlns="">
        <xdr:sp macro="" textlink="">
          <xdr:nvSpPr>
            <xdr:cNvPr id="9" name="Tekstboks 8"/>
            <xdr:cNvSpPr txBox="1"/>
          </xdr:nvSpPr>
          <xdr:spPr>
            <a:xfrm>
              <a:off x="2061063" y="2642088"/>
              <a:ext cx="538318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a-DK" sz="1100" b="0" i="0">
                  <a:latin typeface="Cambria Math"/>
                </a:rPr>
                <a:t>𝑟_𝐸</a:t>
              </a:r>
              <a:endParaRPr lang="da-DK" sz="1100"/>
            </a:p>
          </xdr:txBody>
        </xdr:sp>
      </mc:Fallback>
    </mc:AlternateContent>
    <xdr:clientData/>
  </xdr:oneCellAnchor>
  <xdr:oneCellAnchor>
    <xdr:from>
      <xdr:col>1</xdr:col>
      <xdr:colOff>36635</xdr:colOff>
      <xdr:row>13</xdr:row>
      <xdr:rowOff>153868</xdr:rowOff>
    </xdr:from>
    <xdr:ext cx="538318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kstboks 9"/>
            <xdr:cNvSpPr txBox="1"/>
          </xdr:nvSpPr>
          <xdr:spPr>
            <a:xfrm>
              <a:off x="2046410" y="4163893"/>
              <a:ext cx="538318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a-DK" sz="11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a-DK" sz="1100" b="0" i="1">
                            <a:latin typeface="Cambria Math"/>
                          </a:rPr>
                          <m:t>𝑟</m:t>
                        </m:r>
                      </m:e>
                      <m:sub>
                        <m:r>
                          <a:rPr lang="da-DK" sz="1100" b="0" i="1">
                            <a:latin typeface="Cambria Math"/>
                          </a:rPr>
                          <m:t>𝐷</m:t>
                        </m:r>
                      </m:sub>
                    </m:sSub>
                  </m:oMath>
                </m:oMathPara>
              </a14:m>
              <a:endParaRPr lang="da-DK" sz="1100"/>
            </a:p>
          </xdr:txBody>
        </xdr:sp>
      </mc:Choice>
      <mc:Fallback xmlns="">
        <xdr:sp macro="" textlink="">
          <xdr:nvSpPr>
            <xdr:cNvPr id="10" name="Tekstboks 9"/>
            <xdr:cNvSpPr txBox="1"/>
          </xdr:nvSpPr>
          <xdr:spPr>
            <a:xfrm>
              <a:off x="2046410" y="4163893"/>
              <a:ext cx="538318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a-DK" sz="1100" b="0" i="0">
                  <a:latin typeface="Cambria Math"/>
                </a:rPr>
                <a:t>𝑟_𝐷</a:t>
              </a:r>
              <a:endParaRPr lang="da-DK" sz="1100"/>
            </a:p>
          </xdr:txBody>
        </xdr:sp>
      </mc:Fallback>
    </mc:AlternateContent>
    <xdr:clientData/>
  </xdr:oneCellAnchor>
  <xdr:oneCellAnchor>
    <xdr:from>
      <xdr:col>1</xdr:col>
      <xdr:colOff>44693</xdr:colOff>
      <xdr:row>8</xdr:row>
      <xdr:rowOff>161925</xdr:rowOff>
    </xdr:from>
    <xdr:ext cx="538318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kstboks 10"/>
            <xdr:cNvSpPr txBox="1"/>
          </xdr:nvSpPr>
          <xdr:spPr>
            <a:xfrm>
              <a:off x="2054468" y="2076450"/>
              <a:ext cx="538318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a-DK" sz="11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da-DK" sz="1100" b="0" i="1">
                            <a:latin typeface="Cambria Math"/>
                          </a:rPr>
                          <m:t>𝛽</m:t>
                        </m:r>
                      </m:e>
                      <m:sub>
                        <m:r>
                          <a:rPr lang="da-DK" sz="1100" b="0" i="1">
                            <a:latin typeface="Cambria Math"/>
                          </a:rPr>
                          <m:t>𝐸</m:t>
                        </m:r>
                      </m:sub>
                    </m:sSub>
                  </m:oMath>
                </m:oMathPara>
              </a14:m>
              <a:endParaRPr lang="da-DK" sz="1100"/>
            </a:p>
          </xdr:txBody>
        </xdr:sp>
      </mc:Choice>
      <mc:Fallback xmlns="">
        <xdr:sp macro="" textlink="">
          <xdr:nvSpPr>
            <xdr:cNvPr id="11" name="Tekstboks 10"/>
            <xdr:cNvSpPr txBox="1"/>
          </xdr:nvSpPr>
          <xdr:spPr>
            <a:xfrm>
              <a:off x="2054468" y="2076450"/>
              <a:ext cx="538318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a-DK" sz="1100" b="0" i="0">
                  <a:latin typeface="Cambria Math"/>
                </a:rPr>
                <a:t>𝛽_𝐸</a:t>
              </a:r>
              <a:endParaRPr lang="da-DK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zoomScaleNormal="100" workbookViewId="0"/>
  </sheetViews>
  <sheetFormatPr defaultRowHeight="15" x14ac:dyDescent="0.25"/>
  <cols>
    <col min="1" max="1" width="30.140625" bestFit="1" customWidth="1"/>
    <col min="3" max="3" width="17.85546875" customWidth="1"/>
  </cols>
  <sheetData>
    <row r="1" spans="1:4" ht="15.75" x14ac:dyDescent="0.25">
      <c r="A1" s="58"/>
      <c r="B1" s="6"/>
      <c r="C1" s="59"/>
      <c r="D1" s="59"/>
    </row>
    <row r="2" spans="1:4" x14ac:dyDescent="0.25">
      <c r="A2" s="60" t="s">
        <v>47</v>
      </c>
      <c r="B2" s="60"/>
      <c r="C2" s="61">
        <v>0.15</v>
      </c>
      <c r="D2" s="61"/>
    </row>
    <row r="3" spans="1:4" x14ac:dyDescent="0.25">
      <c r="A3" s="62" t="s">
        <v>23</v>
      </c>
      <c r="B3" s="62"/>
      <c r="C3" s="63">
        <v>5.5</v>
      </c>
      <c r="D3" s="63"/>
    </row>
    <row r="4" spans="1:4" x14ac:dyDescent="0.25">
      <c r="A4" s="62" t="s">
        <v>24</v>
      </c>
      <c r="B4" s="62"/>
      <c r="C4" s="63">
        <v>0.35</v>
      </c>
      <c r="D4" s="63"/>
    </row>
    <row r="5" spans="1:4" x14ac:dyDescent="0.25">
      <c r="A5" s="64" t="s">
        <v>25</v>
      </c>
      <c r="B5" s="64"/>
      <c r="C5" s="63">
        <v>0.5</v>
      </c>
      <c r="D5" s="63"/>
    </row>
    <row r="6" spans="1:4" x14ac:dyDescent="0.25">
      <c r="A6" s="62" t="s">
        <v>26</v>
      </c>
      <c r="B6" s="62"/>
      <c r="C6" s="63">
        <v>22</v>
      </c>
      <c r="D6" s="63"/>
    </row>
    <row r="7" spans="1:4" x14ac:dyDescent="0.25">
      <c r="A7" s="62" t="s">
        <v>27</v>
      </c>
      <c r="B7" s="62"/>
      <c r="C7" s="63">
        <v>1.35</v>
      </c>
      <c r="D7" s="63"/>
    </row>
    <row r="8" spans="1:4" x14ac:dyDescent="0.25">
      <c r="A8" s="65"/>
      <c r="B8" s="65"/>
      <c r="C8" s="66"/>
      <c r="D8" s="63"/>
    </row>
    <row r="9" spans="1:4" x14ac:dyDescent="0.25">
      <c r="A9" s="60"/>
      <c r="B9" s="67"/>
      <c r="C9" s="68"/>
      <c r="D9" s="69"/>
    </row>
    <row r="10" spans="1:4" x14ac:dyDescent="0.25">
      <c r="A10" s="62" t="s">
        <v>28</v>
      </c>
      <c r="B10" s="62"/>
      <c r="C10" s="63">
        <f>C4*(1+C5/(1-C5))</f>
        <v>0.7</v>
      </c>
      <c r="D10" s="70"/>
    </row>
    <row r="11" spans="1:4" x14ac:dyDescent="0.25">
      <c r="A11" s="6"/>
      <c r="B11" s="6"/>
      <c r="C11" s="54"/>
      <c r="D11" s="58"/>
    </row>
    <row r="12" spans="1:4" x14ac:dyDescent="0.25">
      <c r="A12" s="62" t="s">
        <v>7</v>
      </c>
      <c r="B12" s="62"/>
      <c r="C12" s="63">
        <f>C13/(1-C6/100)</f>
        <v>5.1282051282051277</v>
      </c>
      <c r="D12" s="63"/>
    </row>
    <row r="13" spans="1:4" x14ac:dyDescent="0.25">
      <c r="A13" s="62" t="s">
        <v>41</v>
      </c>
      <c r="B13" s="62"/>
      <c r="C13" s="63">
        <f>C2+C10*C3</f>
        <v>3.9999999999999996</v>
      </c>
      <c r="D13" s="58"/>
    </row>
    <row r="14" spans="1:4" x14ac:dyDescent="0.25">
      <c r="A14" s="65"/>
      <c r="B14" s="65"/>
      <c r="C14" s="66"/>
      <c r="D14" s="63"/>
    </row>
    <row r="15" spans="1:4" x14ac:dyDescent="0.25">
      <c r="A15" s="62" t="s">
        <v>29</v>
      </c>
      <c r="B15" s="62"/>
      <c r="C15" s="63">
        <f>C2+C7</f>
        <v>1.5</v>
      </c>
      <c r="D15" s="63"/>
    </row>
    <row r="16" spans="1:4" x14ac:dyDescent="0.25">
      <c r="A16" s="62" t="s">
        <v>30</v>
      </c>
      <c r="B16" s="62"/>
      <c r="C16" s="63">
        <f>C15*(1-C6/100)</f>
        <v>1.17</v>
      </c>
      <c r="D16" s="69"/>
    </row>
    <row r="17" spans="1:4" x14ac:dyDescent="0.25">
      <c r="A17" s="71"/>
      <c r="B17" s="71"/>
      <c r="C17" s="72"/>
      <c r="D17" s="63"/>
    </row>
    <row r="18" spans="1:4" ht="21" x14ac:dyDescent="0.35">
      <c r="A18" s="73" t="s">
        <v>31</v>
      </c>
      <c r="B18" s="73"/>
      <c r="C18" s="74">
        <f>C16*C5+C13*(1-C5)</f>
        <v>2.585</v>
      </c>
      <c r="D18" s="63"/>
    </row>
    <row r="19" spans="1:4" ht="21.75" thickBot="1" x14ac:dyDescent="0.4">
      <c r="A19" s="75" t="s">
        <v>32</v>
      </c>
      <c r="B19" s="75"/>
      <c r="C19" s="76">
        <f>C18/(1-C6/100)</f>
        <v>3.3141025641025639</v>
      </c>
      <c r="D19" s="63"/>
    </row>
    <row r="20" spans="1:4" ht="21" x14ac:dyDescent="0.35">
      <c r="C20" s="42"/>
      <c r="D20" s="44"/>
    </row>
    <row r="21" spans="1:4" ht="21" x14ac:dyDescent="0.35">
      <c r="A21" s="74"/>
      <c r="C21" s="80"/>
      <c r="D21" s="44"/>
    </row>
    <row r="22" spans="1:4" ht="21" x14ac:dyDescent="0.35">
      <c r="A22" s="74"/>
      <c r="C22" s="2"/>
      <c r="D22" s="43"/>
    </row>
    <row r="23" spans="1:4" x14ac:dyDescent="0.25">
      <c r="D23" s="42"/>
    </row>
  </sheetData>
  <protectedRanges>
    <protectedRange sqref="D2:D9 C2:C8" name="Område1"/>
    <protectedRange password="CC7F" sqref="D12:D23 C10:C19 A21" name="Område2"/>
  </protectedRange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"/>
  <sheetViews>
    <sheetView zoomScaleNormal="100" workbookViewId="0"/>
  </sheetViews>
  <sheetFormatPr defaultRowHeight="15" x14ac:dyDescent="0.25"/>
  <cols>
    <col min="1" max="1" width="32.140625" bestFit="1" customWidth="1"/>
    <col min="2" max="8" width="14.7109375" customWidth="1"/>
  </cols>
  <sheetData>
    <row r="1" spans="1:27" x14ac:dyDescent="0.25">
      <c r="A1" s="6" t="s">
        <v>16</v>
      </c>
      <c r="B1" s="81">
        <v>2015</v>
      </c>
      <c r="C1" s="6"/>
      <c r="D1" s="6"/>
      <c r="E1" s="7"/>
      <c r="F1" s="8"/>
      <c r="G1" s="8"/>
      <c r="H1" s="6"/>
    </row>
    <row r="2" spans="1:27" x14ac:dyDescent="0.25">
      <c r="A2" s="6" t="s">
        <v>17</v>
      </c>
      <c r="B2" s="81" t="s">
        <v>44</v>
      </c>
      <c r="D2" s="56"/>
      <c r="E2" s="6"/>
      <c r="F2" s="6"/>
      <c r="G2" s="6"/>
      <c r="H2" s="6"/>
    </row>
    <row r="3" spans="1:27" x14ac:dyDescent="0.25">
      <c r="A3" s="6" t="s">
        <v>18</v>
      </c>
      <c r="B3" s="81" t="s">
        <v>38</v>
      </c>
      <c r="C3" s="6"/>
      <c r="D3" s="6"/>
      <c r="E3" s="6"/>
      <c r="F3" s="6"/>
      <c r="G3" s="6"/>
      <c r="H3" s="6"/>
      <c r="J3" s="45"/>
      <c r="K3" s="45"/>
      <c r="L3" s="45"/>
      <c r="M3" s="45"/>
      <c r="N3" s="45"/>
      <c r="O3" s="45"/>
      <c r="P3" s="45"/>
    </row>
    <row r="4" spans="1:27" x14ac:dyDescent="0.25">
      <c r="A4" s="9" t="s">
        <v>22</v>
      </c>
      <c r="B4" s="10">
        <f>IF(B2="5-årig",'Lister (Scanrate)'!F3,'Lister (Scanrate)'!G3)</f>
        <v>0.14659620128512554</v>
      </c>
      <c r="C4" s="6"/>
      <c r="D4" s="6"/>
      <c r="E4" s="6"/>
      <c r="F4" s="6"/>
      <c r="G4" s="6"/>
      <c r="H4" s="6"/>
      <c r="J4" s="45"/>
      <c r="K4" s="45"/>
      <c r="L4" s="45"/>
      <c r="M4" s="45"/>
      <c r="N4" s="45"/>
      <c r="O4" s="45"/>
      <c r="P4" s="45"/>
    </row>
    <row r="5" spans="1:27" ht="15.75" thickBot="1" x14ac:dyDescent="0.3">
      <c r="A5" s="6"/>
      <c r="B5" s="6"/>
      <c r="C5" s="6"/>
      <c r="D5" s="6"/>
      <c r="E5" s="6"/>
      <c r="F5" s="6"/>
      <c r="G5" s="6"/>
      <c r="H5" s="6"/>
      <c r="J5" s="45"/>
      <c r="K5" s="45"/>
      <c r="L5" s="45"/>
      <c r="M5" s="45"/>
      <c r="N5" s="45"/>
      <c r="O5" s="45"/>
      <c r="P5" s="45"/>
      <c r="AA5" s="39"/>
    </row>
    <row r="6" spans="1:27" ht="15.75" x14ac:dyDescent="0.25">
      <c r="A6" s="11"/>
      <c r="B6" s="12" t="s">
        <v>43</v>
      </c>
      <c r="C6" s="12" t="s">
        <v>34</v>
      </c>
      <c r="D6" s="12" t="s">
        <v>35</v>
      </c>
      <c r="E6" s="12" t="s">
        <v>0</v>
      </c>
      <c r="F6" s="12" t="s">
        <v>49</v>
      </c>
      <c r="G6" s="12" t="s">
        <v>36</v>
      </c>
      <c r="H6" s="57" t="s">
        <v>33</v>
      </c>
      <c r="I6" s="1"/>
      <c r="J6" s="47"/>
      <c r="K6" s="48"/>
      <c r="L6" s="49"/>
      <c r="M6" s="50"/>
      <c r="N6" s="51"/>
      <c r="O6" s="52"/>
      <c r="P6" s="50"/>
      <c r="T6" s="38"/>
      <c r="U6" s="6"/>
      <c r="V6" s="37"/>
      <c r="W6" s="6"/>
      <c r="X6" s="6"/>
      <c r="Y6" s="6"/>
      <c r="Z6" s="38"/>
    </row>
    <row r="7" spans="1:27" ht="15.75" x14ac:dyDescent="0.25">
      <c r="A7" s="13" t="s">
        <v>8</v>
      </c>
      <c r="B7" s="14" t="s">
        <v>1</v>
      </c>
      <c r="C7" s="14" t="s">
        <v>1</v>
      </c>
      <c r="D7" s="14" t="s">
        <v>1</v>
      </c>
      <c r="E7" s="14" t="s">
        <v>1</v>
      </c>
      <c r="F7" s="14" t="s">
        <v>2</v>
      </c>
      <c r="G7" s="15" t="s">
        <v>1</v>
      </c>
      <c r="H7" s="16" t="s">
        <v>1</v>
      </c>
      <c r="I7" s="1"/>
      <c r="J7" s="45"/>
      <c r="K7" s="45"/>
      <c r="L7" s="45"/>
      <c r="M7" s="45"/>
      <c r="N7" s="45"/>
      <c r="O7" s="45"/>
      <c r="P7" s="45"/>
      <c r="T7" s="39"/>
      <c r="U7" s="39"/>
      <c r="V7" s="2"/>
      <c r="W7" s="2"/>
      <c r="X7" s="39"/>
      <c r="Y7" s="2"/>
      <c r="Z7" s="39"/>
      <c r="AA7" s="39"/>
    </row>
    <row r="8" spans="1:27" ht="15.75" x14ac:dyDescent="0.25">
      <c r="A8" s="13" t="s">
        <v>9</v>
      </c>
      <c r="B8" s="17">
        <v>8</v>
      </c>
      <c r="C8" s="17">
        <v>136</v>
      </c>
      <c r="D8" s="17">
        <v>160</v>
      </c>
      <c r="E8" s="17">
        <v>80</v>
      </c>
      <c r="F8" s="17">
        <v>900</v>
      </c>
      <c r="G8" s="17">
        <v>38</v>
      </c>
      <c r="H8" s="18">
        <v>60</v>
      </c>
      <c r="I8" s="1"/>
      <c r="J8" s="45"/>
      <c r="K8" s="45"/>
      <c r="L8" s="45"/>
      <c r="M8" s="45"/>
      <c r="N8" s="45"/>
      <c r="O8" s="45"/>
      <c r="P8" s="45"/>
    </row>
    <row r="9" spans="1:27" x14ac:dyDescent="0.25">
      <c r="A9" s="13" t="s">
        <v>10</v>
      </c>
      <c r="B9" s="19" t="s">
        <v>3</v>
      </c>
      <c r="C9" s="19" t="s">
        <v>4</v>
      </c>
      <c r="D9" s="19" t="s">
        <v>5</v>
      </c>
      <c r="E9" s="19" t="s">
        <v>5</v>
      </c>
      <c r="F9" s="20" t="s">
        <v>6</v>
      </c>
      <c r="G9" s="19" t="s">
        <v>6</v>
      </c>
      <c r="H9" s="18" t="s">
        <v>37</v>
      </c>
      <c r="I9" s="1"/>
      <c r="J9" s="45"/>
      <c r="K9" s="45"/>
      <c r="L9" s="45"/>
      <c r="M9" s="45"/>
      <c r="N9" s="45"/>
      <c r="O9" s="45"/>
      <c r="P9" s="45"/>
    </row>
    <row r="10" spans="1:27" x14ac:dyDescent="0.25">
      <c r="A10" s="21" t="s">
        <v>11</v>
      </c>
      <c r="B10" s="19">
        <v>3</v>
      </c>
      <c r="C10" s="19">
        <v>5</v>
      </c>
      <c r="D10" s="19">
        <v>4</v>
      </c>
      <c r="E10" s="19">
        <v>4</v>
      </c>
      <c r="F10" s="19">
        <v>5</v>
      </c>
      <c r="G10" s="19">
        <v>4</v>
      </c>
      <c r="H10" s="18">
        <v>5</v>
      </c>
      <c r="I10" s="1"/>
      <c r="J10" s="45"/>
      <c r="K10" s="45"/>
      <c r="L10" s="45"/>
      <c r="M10" s="45"/>
      <c r="N10" s="45"/>
      <c r="O10" s="45"/>
      <c r="P10" s="45"/>
    </row>
    <row r="11" spans="1:27" x14ac:dyDescent="0.25">
      <c r="A11" s="13" t="s">
        <v>12</v>
      </c>
      <c r="B11" s="19" t="s">
        <v>14</v>
      </c>
      <c r="C11" s="19" t="s">
        <v>14</v>
      </c>
      <c r="D11" s="19" t="s">
        <v>15</v>
      </c>
      <c r="E11" s="19" t="s">
        <v>14</v>
      </c>
      <c r="F11" s="19" t="s">
        <v>14</v>
      </c>
      <c r="G11" s="19" t="s">
        <v>15</v>
      </c>
      <c r="H11" s="18" t="s">
        <v>15</v>
      </c>
      <c r="I11" s="1"/>
      <c r="J11" s="45"/>
      <c r="K11" s="45"/>
      <c r="L11" s="45"/>
      <c r="M11" s="45"/>
      <c r="N11" s="45"/>
      <c r="O11" s="45"/>
      <c r="P11" s="45"/>
    </row>
    <row r="12" spans="1:27" x14ac:dyDescent="0.25">
      <c r="A12" s="13" t="s">
        <v>13</v>
      </c>
      <c r="B12" s="19" t="s">
        <v>15</v>
      </c>
      <c r="C12" s="19" t="s">
        <v>15</v>
      </c>
      <c r="D12" s="19" t="s">
        <v>15</v>
      </c>
      <c r="E12" s="19" t="s">
        <v>15</v>
      </c>
      <c r="F12" s="19" t="s">
        <v>14</v>
      </c>
      <c r="G12" s="19" t="s">
        <v>15</v>
      </c>
      <c r="H12" s="18" t="s">
        <v>15</v>
      </c>
      <c r="I12" s="1"/>
      <c r="J12" s="45"/>
      <c r="K12" s="45"/>
      <c r="L12" s="45"/>
      <c r="M12" s="45"/>
      <c r="N12" s="45"/>
      <c r="O12" s="45"/>
      <c r="P12" s="45"/>
    </row>
    <row r="13" spans="1:27" x14ac:dyDescent="0.25">
      <c r="A13" s="13"/>
      <c r="B13" s="19"/>
      <c r="C13" s="19"/>
      <c r="D13" s="19"/>
      <c r="E13" s="19"/>
      <c r="F13" s="19"/>
      <c r="G13" s="19"/>
      <c r="H13" s="18"/>
      <c r="I13" s="1"/>
      <c r="J13" s="45"/>
      <c r="K13" s="45"/>
      <c r="L13" s="45"/>
      <c r="M13" s="45"/>
      <c r="N13" s="45"/>
      <c r="O13" s="45"/>
      <c r="P13" s="45"/>
    </row>
    <row r="14" spans="1:27" x14ac:dyDescent="0.25">
      <c r="A14" s="22" t="s">
        <v>48</v>
      </c>
      <c r="B14" s="40">
        <f t="shared" ref="B14:H14" si="0">$B$4</f>
        <v>0.14659620128512554</v>
      </c>
      <c r="C14" s="40">
        <f t="shared" si="0"/>
        <v>0.14659620128512554</v>
      </c>
      <c r="D14" s="40">
        <f t="shared" si="0"/>
        <v>0.14659620128512554</v>
      </c>
      <c r="E14" s="40">
        <f t="shared" si="0"/>
        <v>0.14659620128512554</v>
      </c>
      <c r="F14" s="40">
        <f t="shared" si="0"/>
        <v>0.14659620128512554</v>
      </c>
      <c r="G14" s="40">
        <f t="shared" si="0"/>
        <v>0.14659620128512554</v>
      </c>
      <c r="H14" s="41">
        <f t="shared" si="0"/>
        <v>0.14659620128512554</v>
      </c>
      <c r="I14" s="1"/>
      <c r="J14" s="45"/>
      <c r="K14" s="45"/>
      <c r="L14" s="3"/>
      <c r="M14" s="45"/>
      <c r="N14" s="45"/>
      <c r="O14" s="45"/>
      <c r="P14" s="45"/>
    </row>
    <row r="15" spans="1:27" x14ac:dyDescent="0.25">
      <c r="A15" s="23" t="s">
        <v>23</v>
      </c>
      <c r="B15" s="24">
        <v>5</v>
      </c>
      <c r="C15" s="24">
        <v>5</v>
      </c>
      <c r="D15" s="24">
        <v>5.8</v>
      </c>
      <c r="E15" s="24">
        <v>5</v>
      </c>
      <c r="F15" s="24">
        <v>4.55</v>
      </c>
      <c r="G15" s="24">
        <v>5</v>
      </c>
      <c r="H15" s="25">
        <v>5.5</v>
      </c>
      <c r="I15" s="1"/>
      <c r="J15" s="45"/>
      <c r="K15" s="45"/>
      <c r="L15" s="3"/>
      <c r="M15" s="45"/>
      <c r="N15" s="45"/>
      <c r="O15" s="45"/>
      <c r="P15" s="45"/>
    </row>
    <row r="16" spans="1:27" x14ac:dyDescent="0.25">
      <c r="A16" s="23" t="s">
        <v>24</v>
      </c>
      <c r="B16" s="19">
        <v>0.35</v>
      </c>
      <c r="C16" s="19">
        <v>0.35</v>
      </c>
      <c r="D16" s="24">
        <v>0.39</v>
      </c>
      <c r="E16" s="19">
        <v>0.54</v>
      </c>
      <c r="F16" s="26">
        <f>F21/(1+(1-(F18/100))*(F17/(1-F17)))</f>
        <v>0.36509064136125657</v>
      </c>
      <c r="G16" s="19">
        <v>0.32500000000000001</v>
      </c>
      <c r="H16" s="25">
        <v>0.35</v>
      </c>
      <c r="I16" s="1"/>
      <c r="J16" s="1"/>
      <c r="K16" s="1"/>
      <c r="L16" s="3"/>
    </row>
    <row r="17" spans="1:12" x14ac:dyDescent="0.25">
      <c r="A17" s="27" t="s">
        <v>25</v>
      </c>
      <c r="B17" s="24">
        <v>0.5</v>
      </c>
      <c r="C17" s="24">
        <v>0.6</v>
      </c>
      <c r="D17" s="24">
        <v>0.52</v>
      </c>
      <c r="E17" s="24">
        <v>0.4</v>
      </c>
      <c r="F17" s="24">
        <v>0.6</v>
      </c>
      <c r="G17" s="24">
        <v>0.6</v>
      </c>
      <c r="H17" s="25">
        <v>0.5</v>
      </c>
      <c r="I17" s="1"/>
      <c r="J17" s="1"/>
      <c r="K17" s="46"/>
      <c r="L17" s="4"/>
    </row>
    <row r="18" spans="1:12" x14ac:dyDescent="0.25">
      <c r="A18" s="23" t="s">
        <v>26</v>
      </c>
      <c r="B18" s="24">
        <v>25</v>
      </c>
      <c r="C18" s="24">
        <v>27</v>
      </c>
      <c r="D18" s="24">
        <v>22</v>
      </c>
      <c r="E18" s="24">
        <v>20</v>
      </c>
      <c r="F18" s="24">
        <f>((1-0.1356)/(1-0.1356-0.15825)-1)*100</f>
        <v>22.410252779154561</v>
      </c>
      <c r="G18" s="24">
        <v>25</v>
      </c>
      <c r="H18" s="25">
        <v>22</v>
      </c>
      <c r="I18" s="1"/>
      <c r="J18" s="1"/>
      <c r="K18" s="46"/>
      <c r="L18" s="3"/>
    </row>
    <row r="19" spans="1:12" x14ac:dyDescent="0.25">
      <c r="A19" s="23" t="s">
        <v>27</v>
      </c>
      <c r="B19" s="24">
        <v>1.2</v>
      </c>
      <c r="C19" s="24">
        <v>0.56000000000000005</v>
      </c>
      <c r="D19" s="24">
        <v>1.73</v>
      </c>
      <c r="E19" s="24">
        <v>1.4</v>
      </c>
      <c r="F19" s="24">
        <v>1.28</v>
      </c>
      <c r="G19" s="24">
        <v>1.45</v>
      </c>
      <c r="H19" s="25">
        <v>1.34</v>
      </c>
      <c r="I19" s="1"/>
      <c r="J19" s="1"/>
      <c r="K19" s="46"/>
      <c r="L19" s="3"/>
    </row>
    <row r="20" spans="1:12" x14ac:dyDescent="0.25">
      <c r="A20" s="28"/>
      <c r="B20" s="24"/>
      <c r="C20" s="24"/>
      <c r="D20" s="24"/>
      <c r="E20" s="26"/>
      <c r="F20" s="19"/>
      <c r="G20" s="19"/>
      <c r="H20" s="18"/>
      <c r="I20" s="1"/>
      <c r="J20" s="1"/>
      <c r="K20" s="46"/>
      <c r="L20" s="1"/>
    </row>
    <row r="21" spans="1:12" x14ac:dyDescent="0.25">
      <c r="A21" s="23" t="s">
        <v>28</v>
      </c>
      <c r="B21" s="24">
        <f>B16*(1+(1-B18/100)*B17/(1-B17))</f>
        <v>0.61249999999999993</v>
      </c>
      <c r="C21" s="24">
        <f>C16*(1+C17/(1-C17))</f>
        <v>0.875</v>
      </c>
      <c r="D21" s="24">
        <f>D16*(1+(1-D18/100)*D17/(1-D17))</f>
        <v>0.71955000000000013</v>
      </c>
      <c r="E21" s="24">
        <f>E16*(1+(1-E18/100)*E17/(1-E17))</f>
        <v>0.82800000000000007</v>
      </c>
      <c r="F21" s="26">
        <v>0.79</v>
      </c>
      <c r="G21" s="26">
        <f>G16*(1+(1-G18/100)*G17/(1-G17))</f>
        <v>0.69062500000000004</v>
      </c>
      <c r="H21" s="25">
        <f>H16*(1+H17/(1-H17))</f>
        <v>0.7</v>
      </c>
      <c r="I21" s="1"/>
      <c r="J21" s="1"/>
      <c r="K21" s="46"/>
      <c r="L21" s="3"/>
    </row>
    <row r="22" spans="1:12" x14ac:dyDescent="0.25">
      <c r="A22" s="28"/>
      <c r="B22" s="24"/>
      <c r="C22" s="24"/>
      <c r="D22" s="29"/>
      <c r="E22" s="24"/>
      <c r="F22" s="19"/>
      <c r="G22" s="19"/>
      <c r="H22" s="18"/>
      <c r="I22" s="1"/>
      <c r="J22" s="1"/>
      <c r="K22" s="46"/>
      <c r="L22" s="1"/>
    </row>
    <row r="23" spans="1:12" x14ac:dyDescent="0.25">
      <c r="A23" s="23" t="s">
        <v>7</v>
      </c>
      <c r="B23" s="24">
        <f t="shared" ref="B23:H23" si="1">B24/(1-B18/100)</f>
        <v>4.2787949350468333</v>
      </c>
      <c r="C23" s="24">
        <f t="shared" si="1"/>
        <v>6.1939673990207194</v>
      </c>
      <c r="D23" s="29">
        <f t="shared" si="1"/>
        <v>5.5384438478014433</v>
      </c>
      <c r="E23" s="24">
        <f t="shared" si="1"/>
        <v>6.1082452516064061</v>
      </c>
      <c r="F23" s="24">
        <f t="shared" si="1"/>
        <v>4.8216373107090549</v>
      </c>
      <c r="G23" s="24">
        <f t="shared" si="1"/>
        <v>4.7996282683801672</v>
      </c>
      <c r="H23" s="25">
        <f t="shared" si="1"/>
        <v>5.1238412836988783</v>
      </c>
      <c r="I23" s="1"/>
      <c r="J23" s="1"/>
      <c r="K23" s="46"/>
      <c r="L23" s="3"/>
    </row>
    <row r="24" spans="1:12" x14ac:dyDescent="0.25">
      <c r="A24" s="23" t="s">
        <v>39</v>
      </c>
      <c r="B24" s="24">
        <f>B14+B21*B15</f>
        <v>3.2090962012851252</v>
      </c>
      <c r="C24" s="24">
        <f>C14+C21*C15</f>
        <v>4.5215962012851252</v>
      </c>
      <c r="D24" s="24">
        <f>D14+D21*D15</f>
        <v>4.3199862012851256</v>
      </c>
      <c r="E24" s="24">
        <f>E14+E21*E15+0.6</f>
        <v>4.8865962012851254</v>
      </c>
      <c r="F24" s="24">
        <f>F14+F21*F15</f>
        <v>3.7410962012851257</v>
      </c>
      <c r="G24" s="24">
        <f t="shared" ref="G24:H24" si="2">G14+G21*G15</f>
        <v>3.5997212012851256</v>
      </c>
      <c r="H24" s="25">
        <f t="shared" si="2"/>
        <v>3.9965962012851253</v>
      </c>
      <c r="I24" s="1"/>
      <c r="J24" s="1"/>
      <c r="K24" s="1"/>
      <c r="L24" s="3"/>
    </row>
    <row r="25" spans="1:12" x14ac:dyDescent="0.25">
      <c r="A25" s="28"/>
      <c r="B25" s="19"/>
      <c r="C25" s="30"/>
      <c r="D25" s="30"/>
      <c r="E25" s="19"/>
      <c r="F25" s="19"/>
      <c r="G25" s="30"/>
      <c r="H25" s="18"/>
      <c r="I25" s="1"/>
      <c r="J25" s="1"/>
      <c r="K25" s="1"/>
      <c r="L25" s="1"/>
    </row>
    <row r="26" spans="1:12" x14ac:dyDescent="0.25">
      <c r="A26" s="23" t="s">
        <v>29</v>
      </c>
      <c r="B26" s="24">
        <f>B19+B14+0.15</f>
        <v>1.4965962012851255</v>
      </c>
      <c r="C26" s="24">
        <f>C19+C14</f>
        <v>0.70659620128512557</v>
      </c>
      <c r="D26" s="24">
        <f>D19+D14</f>
        <v>1.8765962012851256</v>
      </c>
      <c r="E26" s="24">
        <f>E19+E14</f>
        <v>1.5465962012851255</v>
      </c>
      <c r="F26" s="24">
        <f>F19+F14</f>
        <v>1.4265962012851257</v>
      </c>
      <c r="G26" s="24">
        <f>G19+G14</f>
        <v>1.5965962012851256</v>
      </c>
      <c r="H26" s="25">
        <f>H14+H19</f>
        <v>1.4865962012851257</v>
      </c>
      <c r="I26" s="1"/>
      <c r="J26" s="1"/>
      <c r="K26" s="1"/>
      <c r="L26" s="3"/>
    </row>
    <row r="27" spans="1:12" x14ac:dyDescent="0.25">
      <c r="A27" s="23" t="s">
        <v>30</v>
      </c>
      <c r="B27" s="24">
        <f>B26*(1-B18/100)</f>
        <v>1.1224471509638441</v>
      </c>
      <c r="C27" s="24">
        <f t="shared" ref="C27:G27" si="3">C26*(1-C18/100)</f>
        <v>0.51581522693814164</v>
      </c>
      <c r="D27" s="24">
        <f t="shared" si="3"/>
        <v>1.4637450370023981</v>
      </c>
      <c r="E27" s="24">
        <f t="shared" si="3"/>
        <v>1.2372769610281005</v>
      </c>
      <c r="F27" s="24">
        <f t="shared" si="3"/>
        <v>1.1068923864393123</v>
      </c>
      <c r="G27" s="24">
        <f t="shared" si="3"/>
        <v>1.1974471509638442</v>
      </c>
      <c r="H27" s="25">
        <f>H26*(1-(H18/100))</f>
        <v>1.1595450370023981</v>
      </c>
      <c r="I27" s="1"/>
      <c r="J27" s="1"/>
      <c r="K27" s="46"/>
      <c r="L27" s="3"/>
    </row>
    <row r="28" spans="1:12" x14ac:dyDescent="0.25">
      <c r="A28" s="23"/>
      <c r="B28" s="24"/>
      <c r="C28" s="24"/>
      <c r="D28" s="24"/>
      <c r="E28" s="24"/>
      <c r="F28" s="24"/>
      <c r="G28" s="24"/>
      <c r="H28" s="25"/>
      <c r="I28" s="1"/>
      <c r="J28" s="1"/>
      <c r="K28" s="46"/>
      <c r="L28" s="3"/>
    </row>
    <row r="29" spans="1:12" ht="21" x14ac:dyDescent="0.35">
      <c r="A29" s="31" t="s">
        <v>31</v>
      </c>
      <c r="B29" s="32">
        <f>(1-B17)*B24+B17*B27</f>
        <v>2.1657716761244847</v>
      </c>
      <c r="C29" s="32">
        <f>(1-C17)*C24+C17*C27</f>
        <v>2.1181276166769352</v>
      </c>
      <c r="D29" s="32">
        <f t="shared" ref="D29:G29" si="4">(1-D17)*D24+D17*D27</f>
        <v>2.8347407958581075</v>
      </c>
      <c r="E29" s="32">
        <f t="shared" si="4"/>
        <v>3.4268685051823153</v>
      </c>
      <c r="F29" s="32">
        <f t="shared" si="4"/>
        <v>2.1605739123776377</v>
      </c>
      <c r="G29" s="32">
        <f t="shared" si="4"/>
        <v>2.158356771092357</v>
      </c>
      <c r="H29" s="33">
        <f>H27*H17+H24*(1-H17)</f>
        <v>2.5780706191437615</v>
      </c>
      <c r="I29" s="1"/>
      <c r="J29" s="1"/>
      <c r="K29" s="46"/>
      <c r="L29" s="5"/>
    </row>
    <row r="30" spans="1:12" ht="21.75" thickBot="1" x14ac:dyDescent="0.4">
      <c r="A30" s="34" t="s">
        <v>32</v>
      </c>
      <c r="B30" s="35">
        <f t="shared" ref="B30:F30" si="5">B29/(1-B18/100)</f>
        <v>2.8876955681659795</v>
      </c>
      <c r="C30" s="35">
        <f t="shared" si="5"/>
        <v>2.9015446803793634</v>
      </c>
      <c r="D30" s="35">
        <f t="shared" si="5"/>
        <v>3.6342830716129582</v>
      </c>
      <c r="E30" s="35">
        <f t="shared" si="5"/>
        <v>4.2835856314778935</v>
      </c>
      <c r="F30" s="35">
        <f t="shared" si="5"/>
        <v>2.7846126450546973</v>
      </c>
      <c r="G30" s="35">
        <f>G29/(1-G18/100)</f>
        <v>2.8778090281231425</v>
      </c>
      <c r="H30" s="36">
        <f>H29/(1-H18/100)</f>
        <v>3.3052187424920016</v>
      </c>
      <c r="I30" s="1"/>
      <c r="J30" s="1"/>
      <c r="K30" s="46"/>
      <c r="L30" s="5"/>
    </row>
    <row r="31" spans="1:12" x14ac:dyDescent="0.25">
      <c r="B31" s="43"/>
      <c r="C31" s="43"/>
      <c r="D31" s="43"/>
      <c r="E31" s="43"/>
      <c r="F31" s="43"/>
      <c r="G31" s="43"/>
      <c r="H31" s="43"/>
      <c r="J31" s="1"/>
      <c r="K31" s="2"/>
    </row>
    <row r="32" spans="1:12" x14ac:dyDescent="0.25">
      <c r="B32" s="43"/>
      <c r="C32" s="43"/>
      <c r="D32" s="43"/>
      <c r="E32" s="43"/>
      <c r="F32" s="43"/>
      <c r="G32" s="43"/>
      <c r="H32" s="43"/>
      <c r="J32" s="1"/>
      <c r="K32" s="2"/>
    </row>
    <row r="33" spans="1:11" ht="15.75" thickBot="1" x14ac:dyDescent="0.3">
      <c r="B33" s="43"/>
      <c r="C33" s="43"/>
      <c r="D33" s="43"/>
      <c r="E33" s="43"/>
      <c r="F33" s="43"/>
      <c r="G33" s="43"/>
      <c r="H33" s="43"/>
      <c r="J33" s="1"/>
      <c r="K33" s="2"/>
    </row>
    <row r="34" spans="1:11" ht="15.75" x14ac:dyDescent="0.25">
      <c r="A34" s="11"/>
      <c r="B34" s="12" t="s">
        <v>43</v>
      </c>
      <c r="C34" s="12" t="s">
        <v>34</v>
      </c>
      <c r="D34" s="12" t="s">
        <v>35</v>
      </c>
      <c r="E34" s="12" t="s">
        <v>0</v>
      </c>
      <c r="F34" s="12" t="s">
        <v>49</v>
      </c>
      <c r="G34" s="12" t="s">
        <v>36</v>
      </c>
      <c r="H34" s="57" t="s">
        <v>33</v>
      </c>
    </row>
    <row r="35" spans="1:11" x14ac:dyDescent="0.25">
      <c r="A35" s="22" t="s">
        <v>48</v>
      </c>
      <c r="B35" s="40">
        <v>2.5</v>
      </c>
      <c r="C35" s="40">
        <v>4.68</v>
      </c>
      <c r="D35" s="40">
        <v>2.8</v>
      </c>
      <c r="E35" s="40">
        <v>2.85</v>
      </c>
      <c r="F35" s="40">
        <v>3.8</v>
      </c>
      <c r="G35" s="40">
        <v>3.25</v>
      </c>
      <c r="H35" s="41">
        <v>0.15</v>
      </c>
    </row>
    <row r="36" spans="1:11" x14ac:dyDescent="0.25">
      <c r="A36" s="23" t="s">
        <v>23</v>
      </c>
      <c r="B36" s="24">
        <v>5</v>
      </c>
      <c r="C36" s="24">
        <v>5</v>
      </c>
      <c r="D36" s="24">
        <v>5.8</v>
      </c>
      <c r="E36" s="24">
        <v>5</v>
      </c>
      <c r="F36" s="24">
        <v>4.55</v>
      </c>
      <c r="G36" s="24">
        <v>5</v>
      </c>
      <c r="H36" s="25">
        <v>5.5</v>
      </c>
    </row>
    <row r="37" spans="1:11" x14ac:dyDescent="0.25">
      <c r="A37" s="23" t="s">
        <v>24</v>
      </c>
      <c r="B37" s="19">
        <v>0.35</v>
      </c>
      <c r="C37" s="19">
        <v>0.35</v>
      </c>
      <c r="D37" s="24">
        <v>0.39</v>
      </c>
      <c r="E37" s="19">
        <v>0.54</v>
      </c>
      <c r="F37" s="26">
        <f>F42/(1+(1-(F39/100))*(F38/(1-F38)))</f>
        <v>0.36509064136125657</v>
      </c>
      <c r="G37" s="19">
        <v>0.32500000000000001</v>
      </c>
      <c r="H37" s="25">
        <v>0.35</v>
      </c>
    </row>
    <row r="38" spans="1:11" x14ac:dyDescent="0.25">
      <c r="A38" s="27" t="s">
        <v>25</v>
      </c>
      <c r="B38" s="24">
        <v>0.5</v>
      </c>
      <c r="C38" s="24">
        <v>0.6</v>
      </c>
      <c r="D38" s="24">
        <v>0.52</v>
      </c>
      <c r="E38" s="24">
        <v>0.4</v>
      </c>
      <c r="F38" s="24">
        <v>0.6</v>
      </c>
      <c r="G38" s="24">
        <v>0.6</v>
      </c>
      <c r="H38" s="25">
        <v>0.5</v>
      </c>
    </row>
    <row r="39" spans="1:11" x14ac:dyDescent="0.25">
      <c r="A39" s="23" t="s">
        <v>26</v>
      </c>
      <c r="B39" s="24">
        <v>25</v>
      </c>
      <c r="C39" s="24">
        <v>27</v>
      </c>
      <c r="D39" s="24">
        <v>22</v>
      </c>
      <c r="E39" s="24">
        <v>20</v>
      </c>
      <c r="F39" s="24">
        <f>((1-0.1356)/(1-0.1356-0.15825)-1)*100</f>
        <v>22.410252779154561</v>
      </c>
      <c r="G39" s="24">
        <v>25</v>
      </c>
      <c r="H39" s="25">
        <v>22</v>
      </c>
      <c r="J39" s="1"/>
      <c r="K39" s="46"/>
    </row>
    <row r="40" spans="1:11" x14ac:dyDescent="0.25">
      <c r="A40" s="23" t="s">
        <v>27</v>
      </c>
      <c r="B40" s="24">
        <v>1.2</v>
      </c>
      <c r="C40" s="24">
        <v>0.56000000000000005</v>
      </c>
      <c r="D40" s="24">
        <v>1.73</v>
      </c>
      <c r="E40" s="24">
        <v>1.4</v>
      </c>
      <c r="F40" s="24">
        <v>0</v>
      </c>
      <c r="G40" s="24">
        <v>1.45</v>
      </c>
      <c r="H40" s="25">
        <v>1.34</v>
      </c>
      <c r="J40" s="1"/>
      <c r="K40" s="46"/>
    </row>
    <row r="41" spans="1:11" x14ac:dyDescent="0.25">
      <c r="A41" s="28"/>
      <c r="B41" s="24"/>
      <c r="C41" s="24"/>
      <c r="D41" s="24"/>
      <c r="E41" s="26"/>
      <c r="F41" s="19"/>
      <c r="G41" s="19"/>
      <c r="H41" s="18"/>
      <c r="J41" s="1"/>
      <c r="K41" s="46"/>
    </row>
    <row r="42" spans="1:11" x14ac:dyDescent="0.25">
      <c r="A42" s="23" t="s">
        <v>28</v>
      </c>
      <c r="B42" s="24">
        <f>B37*(1+(1-B39/100)*B38/(1-B38))</f>
        <v>0.61249999999999993</v>
      </c>
      <c r="C42" s="24">
        <f>C37*(1+C38/(1-C38))</f>
        <v>0.875</v>
      </c>
      <c r="D42" s="24">
        <f>D37*(1+(1-D39/100)*D38/(1-D38))</f>
        <v>0.71955000000000013</v>
      </c>
      <c r="E42" s="26">
        <f>E37*(1+(1-E39/100)*E38/(1-E38))</f>
        <v>0.82800000000000007</v>
      </c>
      <c r="F42" s="26">
        <v>0.79</v>
      </c>
      <c r="G42" s="26">
        <f>G37*(1+(1-G39/100)*G38/(1-G38))</f>
        <v>0.69062500000000004</v>
      </c>
      <c r="H42" s="25">
        <f>H37*(1+H38/(1-H38))</f>
        <v>0.7</v>
      </c>
      <c r="J42" s="1"/>
      <c r="K42" s="46"/>
    </row>
    <row r="43" spans="1:11" x14ac:dyDescent="0.25">
      <c r="A43" s="28"/>
      <c r="B43" s="24"/>
      <c r="C43" s="24"/>
      <c r="D43" s="29"/>
      <c r="E43" s="24"/>
      <c r="F43" s="19"/>
      <c r="G43" s="19"/>
      <c r="H43" s="18"/>
      <c r="J43" s="1"/>
      <c r="K43" s="2"/>
    </row>
    <row r="44" spans="1:11" x14ac:dyDescent="0.25">
      <c r="A44" s="23" t="s">
        <v>7</v>
      </c>
      <c r="B44" s="24">
        <f t="shared" ref="B44:H44" si="6">B45/(1-B39/100)</f>
        <v>7.416666666666667</v>
      </c>
      <c r="C44" s="24">
        <f t="shared" si="6"/>
        <v>12.404109589041095</v>
      </c>
      <c r="D44" s="29">
        <f t="shared" si="6"/>
        <v>8.9402435897435897</v>
      </c>
      <c r="E44" s="24">
        <f t="shared" si="6"/>
        <v>9.4874999999999989</v>
      </c>
      <c r="F44" s="24">
        <f t="shared" si="6"/>
        <v>9.5302540153312627</v>
      </c>
      <c r="G44" s="24">
        <f t="shared" si="6"/>
        <v>8.9375</v>
      </c>
      <c r="H44" s="25">
        <f t="shared" si="6"/>
        <v>5.1282051282051277</v>
      </c>
      <c r="J44" s="1"/>
      <c r="K44" s="2"/>
    </row>
    <row r="45" spans="1:11" x14ac:dyDescent="0.25">
      <c r="A45" s="23" t="s">
        <v>39</v>
      </c>
      <c r="B45" s="24">
        <f>B35+B42*B36</f>
        <v>5.5625</v>
      </c>
      <c r="C45" s="24">
        <f t="shared" ref="C45:D45" si="7">C35+C42*C36</f>
        <v>9.0549999999999997</v>
      </c>
      <c r="D45" s="24">
        <f t="shared" si="7"/>
        <v>6.9733900000000002</v>
      </c>
      <c r="E45" s="24">
        <f>E35+E42*E36+0.6</f>
        <v>7.59</v>
      </c>
      <c r="F45" s="24">
        <f>F35+F42*F36</f>
        <v>7.3944999999999999</v>
      </c>
      <c r="G45" s="24">
        <f t="shared" ref="G45:H45" si="8">G35+G42*G36</f>
        <v>6.703125</v>
      </c>
      <c r="H45" s="25">
        <f t="shared" si="8"/>
        <v>3.9999999999999996</v>
      </c>
      <c r="J45" s="1"/>
      <c r="K45" s="2"/>
    </row>
    <row r="46" spans="1:11" x14ac:dyDescent="0.25">
      <c r="A46" s="28"/>
      <c r="B46" s="19"/>
      <c r="C46" s="30"/>
      <c r="D46" s="30"/>
      <c r="E46" s="19"/>
      <c r="F46" s="30"/>
      <c r="G46" s="30"/>
      <c r="H46" s="18"/>
      <c r="J46" s="1"/>
      <c r="K46" s="2"/>
    </row>
    <row r="47" spans="1:11" x14ac:dyDescent="0.25">
      <c r="A47" s="23" t="s">
        <v>29</v>
      </c>
      <c r="B47" s="24">
        <f>B40+B35+0.15</f>
        <v>3.85</v>
      </c>
      <c r="C47" s="24">
        <f>C40+2.2</f>
        <v>2.7600000000000002</v>
      </c>
      <c r="D47" s="24">
        <f>D40+D35</f>
        <v>4.5299999999999994</v>
      </c>
      <c r="E47" s="24">
        <f>E40+E35</f>
        <v>4.25</v>
      </c>
      <c r="F47" s="24">
        <f>F40+F35</f>
        <v>3.8</v>
      </c>
      <c r="G47" s="24">
        <f>G40+G35</f>
        <v>4.7</v>
      </c>
      <c r="H47" s="25">
        <f>H35+H40</f>
        <v>1.49</v>
      </c>
      <c r="J47" s="1"/>
      <c r="K47" s="2"/>
    </row>
    <row r="48" spans="1:11" x14ac:dyDescent="0.25">
      <c r="A48" s="23" t="s">
        <v>30</v>
      </c>
      <c r="B48" s="24">
        <f>B47*(1-B39/100)</f>
        <v>2.8875000000000002</v>
      </c>
      <c r="C48" s="24">
        <f t="shared" ref="C48:G48" si="9">C47*(1-C39/100)</f>
        <v>2.0148000000000001</v>
      </c>
      <c r="D48" s="24">
        <f t="shared" si="9"/>
        <v>3.5333999999999994</v>
      </c>
      <c r="E48" s="24">
        <f t="shared" si="9"/>
        <v>3.4000000000000004</v>
      </c>
      <c r="F48" s="24">
        <f t="shared" si="9"/>
        <v>2.9484103943921265</v>
      </c>
      <c r="G48" s="24">
        <f t="shared" si="9"/>
        <v>3.5250000000000004</v>
      </c>
      <c r="H48" s="25">
        <f>H47*(1-(H39/100))</f>
        <v>1.1622000000000001</v>
      </c>
      <c r="J48" s="1"/>
      <c r="K48" s="2"/>
    </row>
    <row r="49" spans="1:26" x14ac:dyDescent="0.25">
      <c r="A49" s="23"/>
      <c r="B49" s="24"/>
      <c r="C49" s="24"/>
      <c r="D49" s="24"/>
      <c r="E49" s="24"/>
      <c r="F49" s="24"/>
      <c r="G49" s="24"/>
      <c r="H49" s="25"/>
    </row>
    <row r="50" spans="1:26" ht="21" x14ac:dyDescent="0.35">
      <c r="A50" s="31" t="s">
        <v>31</v>
      </c>
      <c r="B50" s="32">
        <f>(1-B38)*B45+B38*B48</f>
        <v>4.2249999999999996</v>
      </c>
      <c r="C50" s="32">
        <f>(1-C38)*C45+C38*C48</f>
        <v>4.8308799999999996</v>
      </c>
      <c r="D50" s="32">
        <f t="shared" ref="D50:G50" si="10">(1-D38)*D45+D38*D48</f>
        <v>5.1845951999999995</v>
      </c>
      <c r="E50" s="32">
        <f t="shared" si="10"/>
        <v>5.9139999999999997</v>
      </c>
      <c r="F50" s="32">
        <f t="shared" si="10"/>
        <v>4.7268462366352759</v>
      </c>
      <c r="G50" s="32">
        <f t="shared" si="10"/>
        <v>4.7962500000000006</v>
      </c>
      <c r="H50" s="33">
        <f>H48*H38+H45*(1-H38)</f>
        <v>2.5810999999999997</v>
      </c>
    </row>
    <row r="51" spans="1:26" ht="21.75" thickBot="1" x14ac:dyDescent="0.4">
      <c r="A51" s="34" t="s">
        <v>32</v>
      </c>
      <c r="B51" s="35">
        <f t="shared" ref="B51:G51" si="11">B50/(1-B39/100)</f>
        <v>5.6333333333333329</v>
      </c>
      <c r="C51" s="35">
        <f t="shared" si="11"/>
        <v>6.6176438356164384</v>
      </c>
      <c r="D51" s="35">
        <f t="shared" si="11"/>
        <v>6.6469169230769225</v>
      </c>
      <c r="E51" s="35">
        <f t="shared" si="11"/>
        <v>7.3924999999999992</v>
      </c>
      <c r="F51" s="35">
        <f>F50/(1-F39/100)</f>
        <v>6.0921016061325055</v>
      </c>
      <c r="G51" s="35">
        <f t="shared" si="11"/>
        <v>6.3950000000000005</v>
      </c>
      <c r="H51" s="36">
        <f>H50/(1-H39/100)</f>
        <v>3.3091025641025635</v>
      </c>
    </row>
    <row r="57" spans="1:26" x14ac:dyDescent="0.25">
      <c r="Z57" t="s">
        <v>40</v>
      </c>
    </row>
  </sheetData>
  <protectedRanges>
    <protectedRange sqref="H15:H19" name="Område1"/>
    <protectedRange password="CC7F" sqref="H23 H21 H25:H30" name="Område2"/>
    <protectedRange sqref="H36:H40" name="Område1_1"/>
    <protectedRange password="CC7F" sqref="H44 H42 H46:H51" name="Område2_1"/>
  </protectedRange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'Lister (Scanrate)'!$P$2:$P$5</xm:f>
          </x14:formula1>
          <xm:sqref>B3</xm:sqref>
        </x14:dataValidation>
        <x14:dataValidation type="list" allowBlank="1" showInputMessage="1" showErrorMessage="1">
          <x14:formula1>
            <xm:f>'Lister (Scanrate)'!$N$2:$N$17</xm:f>
          </x14:formula1>
          <xm:sqref>B1</xm:sqref>
        </x14:dataValidation>
        <x14:dataValidation type="list" allowBlank="1" showInputMessage="1" showErrorMessage="1">
          <x14:formula1>
            <xm:f>'Lister (Scanrate)'!$O$2:$O$3</xm:f>
          </x14:formula1>
          <xm:sqref>B2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zoomScaleNormal="100" workbookViewId="0"/>
  </sheetViews>
  <sheetFormatPr defaultRowHeight="15" x14ac:dyDescent="0.25"/>
  <cols>
    <col min="1" max="8" width="9.140625" style="6"/>
    <col min="11" max="12" width="9.140625" style="6"/>
    <col min="14" max="16" width="9.140625" style="6"/>
  </cols>
  <sheetData>
    <row r="1" spans="1:16" x14ac:dyDescent="0.25">
      <c r="C1" s="39" t="s">
        <v>44</v>
      </c>
      <c r="D1" s="39" t="s">
        <v>45</v>
      </c>
      <c r="F1" s="6">
        <f>'WACC''er'!B1</f>
        <v>2015</v>
      </c>
      <c r="G1" s="6" t="str">
        <f>'WACC''er'!B3</f>
        <v>3måned</v>
      </c>
      <c r="K1" s="6" t="s">
        <v>42</v>
      </c>
      <c r="L1" s="6" t="s">
        <v>42</v>
      </c>
      <c r="N1" s="6" t="s">
        <v>16</v>
      </c>
      <c r="O1" s="6" t="s">
        <v>17</v>
      </c>
      <c r="P1" s="6" t="s">
        <v>18</v>
      </c>
    </row>
    <row r="2" spans="1:16" x14ac:dyDescent="0.25">
      <c r="A2" s="54">
        <v>2015</v>
      </c>
      <c r="B2" s="54" t="s">
        <v>38</v>
      </c>
      <c r="C2" s="55">
        <v>0.14659620128512554</v>
      </c>
      <c r="D2" s="55">
        <v>0.90464195096019628</v>
      </c>
      <c r="F2" s="39" t="s">
        <v>44</v>
      </c>
      <c r="G2" s="39" t="s">
        <v>45</v>
      </c>
      <c r="I2" s="54">
        <v>2015</v>
      </c>
      <c r="J2" s="54" t="s">
        <v>38</v>
      </c>
      <c r="K2" s="39">
        <f>(C2+'WACC''er'!$H$19)*'WACC''er'!$H$17+(1/(1-'WACC''er'!$H$18/100))*(C2+'WACC''er'!$H$21*'WACC''er'!$H$15)*(1-'WACC''er'!$H$17)</f>
        <v>3.3052187424920021</v>
      </c>
      <c r="L2" s="39">
        <f>(D2+'WACC''er'!$H$19)*'WACC''er'!$H$17+(1/(1-'WACC''er'!$H$18/100))*(D2+'WACC''er'!$H$21*'WACC''er'!$H$15)*(1-'WACC''er'!$H$17)</f>
        <v>4.1701683799417619</v>
      </c>
      <c r="N2" s="6">
        <v>2000</v>
      </c>
      <c r="O2" s="6" t="s">
        <v>44</v>
      </c>
      <c r="P2" s="6" t="s">
        <v>38</v>
      </c>
    </row>
    <row r="3" spans="1:16" x14ac:dyDescent="0.25">
      <c r="A3" s="54">
        <v>2014</v>
      </c>
      <c r="B3" s="54" t="s">
        <v>38</v>
      </c>
      <c r="C3" s="55">
        <v>0.42653043586452905</v>
      </c>
      <c r="D3" s="55">
        <v>1.3426528849619628</v>
      </c>
      <c r="F3" s="39">
        <f>AVERAGEIFS(C2:C65,$A$2:$A$65,$F$1,$B$2:$B$65,$G$1)</f>
        <v>0.14659620128512554</v>
      </c>
      <c r="G3" s="39">
        <f>AVERAGEIFS(D2:D65,$A$2:$A$65,$F$1,$B$2:$B$65,$G$1)</f>
        <v>0.90464195096019628</v>
      </c>
      <c r="I3" s="54">
        <v>2014</v>
      </c>
      <c r="J3" s="54" t="s">
        <v>38</v>
      </c>
      <c r="K3" s="39">
        <f>(C3+'WACC''er'!$H$19)*'WACC''er'!$H$17+(1/(1-'WACC''er'!$H$18/100))*(C3+'WACC''er'!$H$21*'WACC''er'!$H$15)*(1-'WACC''er'!$H$17)</f>
        <v>3.6246308819479878</v>
      </c>
      <c r="L3" s="39">
        <f>(D3+'WACC''er'!$H$19)*'WACC''er'!$H$17+(1/(1-'WACC''er'!$H$18/100))*(D3+'WACC''er'!$H$21*'WACC''er'!$H$15)*(1-'WACC''er'!$H$17)</f>
        <v>4.6699500866873676</v>
      </c>
      <c r="N3" s="6">
        <v>2001</v>
      </c>
      <c r="O3" s="6" t="s">
        <v>45</v>
      </c>
      <c r="P3" s="6" t="s">
        <v>19</v>
      </c>
    </row>
    <row r="4" spans="1:16" x14ac:dyDescent="0.25">
      <c r="A4" s="54">
        <v>2013</v>
      </c>
      <c r="B4" s="54" t="s">
        <v>38</v>
      </c>
      <c r="C4" s="55">
        <v>0.7916748441851349</v>
      </c>
      <c r="D4" s="55">
        <v>1.7781155804107003</v>
      </c>
      <c r="I4" s="54">
        <v>2013</v>
      </c>
      <c r="J4" s="54" t="s">
        <v>38</v>
      </c>
      <c r="K4" s="39">
        <f>(C4+'WACC''er'!$H$19)*'WACC''er'!$H$17+(1/(1-'WACC''er'!$H$18/100))*(C4+'WACC''er'!$H$21*'WACC''er'!$H$15)*(1-'WACC''er'!$H$17)</f>
        <v>4.0412700145189353</v>
      </c>
      <c r="L4" s="39">
        <f>(D4+'WACC''er'!$H$19)*'WACC''er'!$H$17+(1/(1-'WACC''er'!$H$18/100))*(D4+'WACC''er'!$H$21*'WACC''er'!$H$15)*(1-'WACC''er'!$H$17)</f>
        <v>5.1668241879045169</v>
      </c>
      <c r="N4" s="6">
        <v>2002</v>
      </c>
      <c r="P4" s="6" t="s">
        <v>20</v>
      </c>
    </row>
    <row r="5" spans="1:16" x14ac:dyDescent="0.25">
      <c r="A5" s="54">
        <v>2012</v>
      </c>
      <c r="B5" s="54" t="s">
        <v>38</v>
      </c>
      <c r="C5" s="55">
        <v>0.34417133417572737</v>
      </c>
      <c r="D5" s="55">
        <v>1.3509821422583532</v>
      </c>
      <c r="I5" s="54">
        <v>2012</v>
      </c>
      <c r="J5" s="54" t="s">
        <v>38</v>
      </c>
      <c r="K5" s="39">
        <f>(C5+'WACC''er'!$H$19)*'WACC''er'!$H$17+(1/(1-'WACC''er'!$H$18/100))*(C5+'WACC''er'!$H$21*'WACC''er'!$H$15)*(1-'WACC''er'!$H$17)</f>
        <v>3.5306570351492268</v>
      </c>
      <c r="L5" s="39">
        <f>(D5+'WACC''er'!$H$19)*'WACC''er'!$H$17+(1/(1-'WACC''er'!$H$18/100))*(D5+'WACC''er'!$H$21*'WACC''er'!$H$15)*(1-'WACC''er'!$H$17)</f>
        <v>4.6794539828332482</v>
      </c>
      <c r="N5" s="6">
        <v>2003</v>
      </c>
      <c r="P5" s="6" t="s">
        <v>21</v>
      </c>
    </row>
    <row r="6" spans="1:16" x14ac:dyDescent="0.25">
      <c r="A6" s="54">
        <v>2011</v>
      </c>
      <c r="B6" s="54" t="s">
        <v>38</v>
      </c>
      <c r="C6" s="55">
        <v>2.0690013077142262</v>
      </c>
      <c r="D6" s="55">
        <v>2.9468768466360289</v>
      </c>
      <c r="I6" s="54">
        <v>2011</v>
      </c>
      <c r="J6" s="54" t="s">
        <v>38</v>
      </c>
      <c r="K6" s="39">
        <f>(C6+'WACC''er'!$H$19)*'WACC''er'!$H$17+(1/(1-'WACC''er'!$H$18/100))*(C6+'WACC''er'!$H$21*'WACC''er'!$H$15)*(1-'WACC''er'!$H$17)</f>
        <v>5.4987322613662322</v>
      </c>
      <c r="L6" s="39">
        <f>(D6+'WACC''er'!$H$19)*'WACC''er'!$H$17+(1/(1-'WACC''er'!$H$18/100))*(D6+'WACC''er'!$H$21*'WACC''er'!$H$15)*(1-'WACC''er'!$H$17)</f>
        <v>6.5004107609052113</v>
      </c>
      <c r="N6" s="6">
        <v>2004</v>
      </c>
    </row>
    <row r="7" spans="1:16" x14ac:dyDescent="0.25">
      <c r="A7" s="54">
        <v>2010</v>
      </c>
      <c r="B7" s="54" t="s">
        <v>38</v>
      </c>
      <c r="C7" s="55">
        <v>1.778878884252318</v>
      </c>
      <c r="D7" s="55">
        <v>2.8151884266133003</v>
      </c>
      <c r="I7" s="54">
        <v>2010</v>
      </c>
      <c r="J7" s="54" t="s">
        <v>38</v>
      </c>
      <c r="K7" s="39">
        <f>(C7+'WACC''er'!$H$19)*'WACC''er'!$H$17+(1/(1-'WACC''er'!$H$18/100))*(C7+'WACC''er'!$H$21*'WACC''er'!$H$15)*(1-'WACC''er'!$H$17)</f>
        <v>5.1676951371596953</v>
      </c>
      <c r="L7" s="39">
        <f>(D7+'WACC''er'!$H$19)*'WACC''er'!$H$17+(1/(1-'WACC''er'!$H$18/100))*(D7+'WACC''er'!$H$21*'WACC''er'!$H$15)*(1-'WACC''er'!$H$17)</f>
        <v>6.3501508970331244</v>
      </c>
      <c r="N7" s="6">
        <v>2005</v>
      </c>
    </row>
    <row r="8" spans="1:16" x14ac:dyDescent="0.25">
      <c r="A8" s="54">
        <v>2009</v>
      </c>
      <c r="B8" s="54" t="s">
        <v>38</v>
      </c>
      <c r="C8" s="55">
        <v>3.0349303453675502</v>
      </c>
      <c r="D8" s="55">
        <v>3.8642519606152352</v>
      </c>
      <c r="I8" s="54">
        <v>2009</v>
      </c>
      <c r="J8" s="54" t="s">
        <v>38</v>
      </c>
      <c r="K8" s="39">
        <f>(C8+'WACC''er'!$H$19)*'WACC''er'!$H$17+(1/(1-'WACC''er'!$H$18/100))*(C8+'WACC''er'!$H$21*'WACC''er'!$H$15)*(1-'WACC''er'!$H$17)</f>
        <v>6.600882060739897</v>
      </c>
      <c r="L8" s="39">
        <f>(D8+'WACC''er'!$H$19)*'WACC''er'!$H$17+(1/(1-'WACC''er'!$H$18/100))*(D8+'WACC''er'!$H$21*'WACC''er'!$H$15)*(1-'WACC''er'!$H$17)</f>
        <v>7.5471592883943064</v>
      </c>
      <c r="N8" s="6">
        <v>2006</v>
      </c>
    </row>
    <row r="9" spans="1:16" x14ac:dyDescent="0.25">
      <c r="A9" s="54">
        <v>2008</v>
      </c>
      <c r="B9" s="54" t="s">
        <v>38</v>
      </c>
      <c r="C9" s="55">
        <v>4.6775210938917251</v>
      </c>
      <c r="D9" s="55">
        <v>4.7209768770761755</v>
      </c>
      <c r="I9" s="54">
        <v>2008</v>
      </c>
      <c r="J9" s="54" t="s">
        <v>38</v>
      </c>
      <c r="K9" s="39">
        <f>(C9+'WACC''er'!$H$19)*'WACC''er'!$H$17+(1/(1-'WACC''er'!$H$18/100))*(C9+'WACC''er'!$H$21*'WACC''er'!$H$15)*(1-'WACC''er'!$H$17)</f>
        <v>8.4751202225174804</v>
      </c>
      <c r="L9" s="39">
        <f>(D9+'WACC''er'!$H$19)*'WACC''er'!$H$17+(1/(1-'WACC''er'!$H$18/100))*(D9+'WACC''er'!$H$21*'WACC''er'!$H$15)*(1-'WACC''er'!$H$17)</f>
        <v>8.5247043853817885</v>
      </c>
      <c r="N9" s="6">
        <v>2007</v>
      </c>
    </row>
    <row r="10" spans="1:16" x14ac:dyDescent="0.25">
      <c r="A10" s="54">
        <v>2007</v>
      </c>
      <c r="B10" s="54" t="s">
        <v>38</v>
      </c>
      <c r="C10" s="55">
        <v>4.4716526040624522</v>
      </c>
      <c r="D10" s="55">
        <v>4.5348123798703242</v>
      </c>
      <c r="I10" s="54">
        <v>2007</v>
      </c>
      <c r="J10" s="54" t="s">
        <v>38</v>
      </c>
      <c r="K10" s="39">
        <f>(C10+'WACC''er'!$H$19)*'WACC''er'!$H$17+(1/(1-'WACC''er'!$H$18/100))*(C10+'WACC''er'!$H$21*'WACC''er'!$H$15)*(1-'WACC''er'!$H$17)</f>
        <v>8.240218996943053</v>
      </c>
      <c r="L10" s="39">
        <f>(D10+'WACC''er'!$H$19)*'WACC''er'!$H$17+(1/(1-'WACC''er'!$H$18/100))*(D10+'WACC''er'!$H$21*'WACC''er'!$H$15)*(1-'WACC''er'!$H$17)</f>
        <v>8.3122859206212674</v>
      </c>
      <c r="N10" s="6">
        <v>2008</v>
      </c>
    </row>
    <row r="11" spans="1:16" x14ac:dyDescent="0.25">
      <c r="A11" s="54">
        <v>2006</v>
      </c>
      <c r="B11" s="54" t="s">
        <v>38</v>
      </c>
      <c r="C11" s="55">
        <v>3.7997791823092943</v>
      </c>
      <c r="D11" s="55">
        <v>4.0772116943836387</v>
      </c>
      <c r="I11" s="54">
        <v>2006</v>
      </c>
      <c r="J11" s="54" t="s">
        <v>38</v>
      </c>
      <c r="K11" s="39">
        <f>(C11+'WACC''er'!$H$19)*'WACC''er'!$H$17+(1/(1-'WACC''er'!$H$18/100))*(C11+'WACC''er'!$H$21*'WACC''er'!$H$15)*(1-'WACC''er'!$H$17)</f>
        <v>7.4735941951990661</v>
      </c>
      <c r="L11" s="39">
        <f>(D11+'WACC''er'!$H$19)*'WACC''er'!$H$17+(1/(1-'WACC''er'!$H$18/100))*(D11+'WACC''er'!$H$21*'WACC''er'!$H$15)*(1-'WACC''er'!$H$17)</f>
        <v>7.7901518051300487</v>
      </c>
      <c r="N11" s="6">
        <v>2009</v>
      </c>
    </row>
    <row r="12" spans="1:16" x14ac:dyDescent="0.25">
      <c r="A12" s="54">
        <v>2005</v>
      </c>
      <c r="B12" s="54" t="s">
        <v>38</v>
      </c>
      <c r="C12" s="55">
        <v>2.6206654970849006</v>
      </c>
      <c r="D12" s="55">
        <v>3.2486838396861337</v>
      </c>
      <c r="I12" s="54">
        <v>2005</v>
      </c>
      <c r="J12" s="54" t="s">
        <v>38</v>
      </c>
      <c r="K12" s="39">
        <f>(C12+'WACC''er'!$H$19)*'WACC''er'!$H$17+(1/(1-'WACC''er'!$H$18/100))*(C12+'WACC''er'!$H$21*'WACC''er'!$H$15)*(1-'WACC''er'!$H$17)</f>
        <v>6.1281952466737959</v>
      </c>
      <c r="L12" s="39">
        <f>(D12+'WACC''er'!$H$19)*'WACC''er'!$H$17+(1/(1-'WACC''er'!$H$18/100))*(D12+'WACC''er'!$H$21*'WACC''er'!$H$15)*(1-'WACC''er'!$H$17)</f>
        <v>6.8447802786162288</v>
      </c>
      <c r="N12" s="6">
        <v>2010</v>
      </c>
    </row>
    <row r="13" spans="1:16" x14ac:dyDescent="0.25">
      <c r="A13" s="54">
        <v>2004</v>
      </c>
      <c r="B13" s="54" t="s">
        <v>38</v>
      </c>
      <c r="C13" s="55">
        <v>3.7411727525313938</v>
      </c>
      <c r="D13" s="55">
        <v>4.5810885298307804</v>
      </c>
      <c r="I13" s="54">
        <v>2004</v>
      </c>
      <c r="J13" s="54" t="s">
        <v>38</v>
      </c>
      <c r="K13" s="39">
        <f>(C13+'WACC''er'!$H$19)*'WACC''er'!$H$17+(1/(1-'WACC''er'!$H$18/100))*(C13+'WACC''er'!$H$21*'WACC''er'!$H$15)*(1-'WACC''er'!$H$17)</f>
        <v>7.4067227560935134</v>
      </c>
      <c r="L13" s="39">
        <f>(D13+'WACC''er'!$H$19)*'WACC''er'!$H$17+(1/(1-'WACC''er'!$H$18/100))*(D13+'WACC''er'!$H$21*'WACC''er'!$H$15)*(1-'WACC''er'!$H$17)</f>
        <v>8.3650881942940956</v>
      </c>
      <c r="N13" s="6">
        <v>2011</v>
      </c>
    </row>
    <row r="14" spans="1:16" x14ac:dyDescent="0.25">
      <c r="A14" s="54">
        <v>2003</v>
      </c>
      <c r="B14" s="54" t="s">
        <v>38</v>
      </c>
      <c r="C14" s="55">
        <v>3.3509303010514442</v>
      </c>
      <c r="D14" s="55">
        <v>4.2406391075931005</v>
      </c>
      <c r="I14" s="54">
        <v>2003</v>
      </c>
      <c r="J14" s="54" t="s">
        <v>38</v>
      </c>
      <c r="K14" s="39">
        <f>(C14+'WACC''er'!$H$19)*'WACC''er'!$H$17+(1/(1-'WACC''er'!$H$18/100))*(C14+'WACC''er'!$H$21*'WACC''er'!$H$15)*(1-'WACC''er'!$H$17)</f>
        <v>6.9614461127381855</v>
      </c>
      <c r="L14" s="39">
        <f>(D14+'WACC''er'!$H$19)*'WACC''er'!$H$17+(1/(1-'WACC''er'!$H$18/100))*(D14+'WACC''er'!$H$21*'WACC''er'!$H$15)*(1-'WACC''er'!$H$17)</f>
        <v>7.9766266740485365</v>
      </c>
      <c r="N14" s="6">
        <v>2012</v>
      </c>
    </row>
    <row r="15" spans="1:16" x14ac:dyDescent="0.25">
      <c r="A15" s="54">
        <v>2002</v>
      </c>
      <c r="B15" s="54" t="s">
        <v>38</v>
      </c>
      <c r="C15" s="55">
        <v>4.7297969574253296</v>
      </c>
      <c r="D15" s="55">
        <v>5.2024757722742692</v>
      </c>
      <c r="I15" s="54">
        <v>2002</v>
      </c>
      <c r="J15" s="54" t="s">
        <v>38</v>
      </c>
      <c r="K15" s="39">
        <f>(C15+'WACC''er'!$H$19)*'WACC''er'!$H$17+(1/(1-'WACC''er'!$H$18/100))*(C15+'WACC''er'!$H$21*'WACC''er'!$H$15)*(1-'WACC''er'!$H$17)</f>
        <v>8.5347683232160811</v>
      </c>
      <c r="L15" s="39">
        <f>(D15+'WACC''er'!$H$19)*'WACC''er'!$H$17+(1/(1-'WACC''er'!$H$18/100))*(D15+'WACC''er'!$H$21*'WACC''er'!$H$15)*(1-'WACC''er'!$H$17)</f>
        <v>9.074106970928332</v>
      </c>
      <c r="N15" s="6">
        <v>2013</v>
      </c>
    </row>
    <row r="16" spans="1:16" x14ac:dyDescent="0.25">
      <c r="A16" s="54">
        <v>2001</v>
      </c>
      <c r="B16" s="54" t="s">
        <v>38</v>
      </c>
      <c r="C16" s="55">
        <v>4.9181883656351273</v>
      </c>
      <c r="D16" s="55">
        <v>5.3038408543414048</v>
      </c>
      <c r="I16" s="54">
        <v>2001</v>
      </c>
      <c r="J16" s="54" t="s">
        <v>38</v>
      </c>
      <c r="K16" s="39">
        <f>(C16+'WACC''er'!$H$19)*'WACC''er'!$H$17+(1/(1-'WACC''er'!$H$18/100))*(C16+'WACC''er'!$H$21*'WACC''er'!$H$15)*(1-'WACC''er'!$H$17)</f>
        <v>8.7497277505323883</v>
      </c>
      <c r="L16" s="39">
        <f>(D16+'WACC''er'!$H$19)*'WACC''er'!$H$17+(1/(1-'WACC''er'!$H$18/100))*(D16+'WACC''er'!$H$21*'WACC''er'!$H$15)*(1-'WACC''er'!$H$17)</f>
        <v>9.1897671286716012</v>
      </c>
      <c r="N16" s="6">
        <v>2014</v>
      </c>
    </row>
    <row r="17" spans="1:14" x14ac:dyDescent="0.25">
      <c r="A17" s="54">
        <v>2000</v>
      </c>
      <c r="B17" s="54" t="s">
        <v>38</v>
      </c>
      <c r="C17" s="55">
        <v>5.7484280769770866</v>
      </c>
      <c r="D17" s="55">
        <v>5.6866654815762061</v>
      </c>
      <c r="I17" s="54">
        <v>2000</v>
      </c>
      <c r="J17" s="54" t="s">
        <v>38</v>
      </c>
      <c r="K17" s="39">
        <f>(C17+'WACC''er'!$H$19)*'WACC''er'!$H$17+(1/(1-'WACC''er'!$H$18/100))*(C17+'WACC''er'!$H$21*'WACC''er'!$H$15)*(1-'WACC''er'!$H$17)</f>
        <v>9.6970525493712891</v>
      </c>
      <c r="L17" s="39">
        <f>(D17+'WACC''er'!$H$19)*'WACC''er'!$H$17+(1/(1-'WACC''er'!$H$18/100))*(D17+'WACC''er'!$H$21*'WACC''er'!$H$15)*(1-'WACC''er'!$H$17)</f>
        <v>9.6265798443625936</v>
      </c>
      <c r="N17" s="6">
        <v>2015</v>
      </c>
    </row>
    <row r="18" spans="1:14" x14ac:dyDescent="0.25">
      <c r="A18" s="54">
        <v>2015</v>
      </c>
      <c r="B18" s="54" t="s">
        <v>19</v>
      </c>
      <c r="C18" s="55">
        <v>0.12713995194284064</v>
      </c>
      <c r="D18" s="55">
        <v>0.80339959682550532</v>
      </c>
      <c r="I18" s="54">
        <v>2015</v>
      </c>
      <c r="J18" s="54" t="s">
        <v>19</v>
      </c>
      <c r="K18" s="39">
        <f>(C18+'WACC''er'!$H$19)*'WACC''er'!$H$17+(1/(1-'WACC''er'!$H$18/100))*(C18+'WACC''er'!$H$21*'WACC''er'!$H$15)*(1-'WACC''er'!$H$17)</f>
        <v>3.2830186631142664</v>
      </c>
      <c r="L18" s="39">
        <f>(D18+'WACC''er'!$H$19)*'WACC''er'!$H$17+(1/(1-'WACC''er'!$H$18/100))*(D18+'WACC''er'!$H$21*'WACC''er'!$H$15)*(1-'WACC''er'!$H$17)</f>
        <v>4.0546482579162815</v>
      </c>
    </row>
    <row r="19" spans="1:14" x14ac:dyDescent="0.25">
      <c r="A19" s="54">
        <v>2014</v>
      </c>
      <c r="B19" s="54" t="s">
        <v>19</v>
      </c>
      <c r="C19" s="55">
        <v>0.78202983231505563</v>
      </c>
      <c r="D19" s="55">
        <v>1.7920148778132237</v>
      </c>
      <c r="I19" s="54">
        <v>2014</v>
      </c>
      <c r="J19" s="54" t="s">
        <v>19</v>
      </c>
      <c r="K19" s="39">
        <f>(C19+'WACC''er'!$H$19)*'WACC''er'!$H$17+(1/(1-'WACC''er'!$H$18/100))*(C19+'WACC''er'!$H$21*'WACC''er'!$H$15)*(1-'WACC''er'!$H$17)</f>
        <v>4.0302648086671784</v>
      </c>
      <c r="L19" s="39">
        <f>(D19+'WACC''er'!$H$19)*'WACC''er'!$H$17+(1/(1-'WACC''er'!$H$18/100))*(D19+'WACC''er'!$H$21*'WACC''er'!$H$15)*(1-'WACC''er'!$H$17)</f>
        <v>5.1826836426330374</v>
      </c>
    </row>
    <row r="20" spans="1:14" x14ac:dyDescent="0.25">
      <c r="A20" s="54">
        <v>2013</v>
      </c>
      <c r="B20" s="54" t="s">
        <v>19</v>
      </c>
      <c r="C20" s="55">
        <v>0.43099493686463974</v>
      </c>
      <c r="D20" s="55">
        <v>1.4150859982946029</v>
      </c>
      <c r="I20" s="54">
        <v>2013</v>
      </c>
      <c r="J20" s="54" t="s">
        <v>19</v>
      </c>
      <c r="K20" s="39">
        <f>(C20+'WACC''er'!$H$19)*'WACC''er'!$H$17+(1/(1-'WACC''er'!$H$18/100))*(C20+'WACC''er'!$H$21*'WACC''er'!$H$15)*(1-'WACC''er'!$H$17)</f>
        <v>3.6297249920634984</v>
      </c>
      <c r="L20" s="39">
        <f>(D20+'WACC''er'!$H$19)*'WACC''er'!$H$17+(1/(1-'WACC''er'!$H$18/100))*(D20+'WACC''er'!$H$21*'WACC''er'!$H$15)*(1-'WACC''er'!$H$17)</f>
        <v>4.7525981262592261</v>
      </c>
    </row>
    <row r="21" spans="1:14" x14ac:dyDescent="0.25">
      <c r="A21" s="54">
        <v>2012</v>
      </c>
      <c r="B21" s="54" t="s">
        <v>19</v>
      </c>
      <c r="C21" s="55">
        <v>1.2447314944592094</v>
      </c>
      <c r="D21" s="55">
        <v>2.2274018650205054</v>
      </c>
      <c r="I21" s="54">
        <v>2012</v>
      </c>
      <c r="J21" s="54" t="s">
        <v>19</v>
      </c>
      <c r="K21" s="39">
        <f>(C21+'WACC''er'!$H$19)*'WACC''er'!$H$17+(1/(1-'WACC''er'!$H$18/100))*(C21+'WACC''er'!$H$21*'WACC''er'!$H$15)*(1-'WACC''er'!$H$17)</f>
        <v>4.5582192693188404</v>
      </c>
      <c r="L21" s="39">
        <f>(D21+'WACC''er'!$H$19)*'WACC''er'!$H$17+(1/(1-'WACC''er'!$H$18/100))*(D21+'WACC''er'!$H$21*'WACC''er'!$H$15)*(1-'WACC''er'!$H$17)</f>
        <v>5.679471358805448</v>
      </c>
    </row>
    <row r="22" spans="1:14" x14ac:dyDescent="0.25">
      <c r="A22" s="54">
        <v>2011</v>
      </c>
      <c r="B22" s="54" t="s">
        <v>19</v>
      </c>
      <c r="C22" s="55">
        <v>2.1552714314839529</v>
      </c>
      <c r="D22" s="55">
        <v>3.0850698412944593</v>
      </c>
      <c r="I22" s="54">
        <v>2011</v>
      </c>
      <c r="J22" s="54" t="s">
        <v>19</v>
      </c>
      <c r="K22" s="39">
        <f>(C22+'WACC''er'!$H$19)*'WACC''er'!$H$17+(1/(1-'WACC''er'!$H$18/100))*(C22+'WACC''er'!$H$21*'WACC''er'!$H$15)*(1-'WACC''er'!$H$17)</f>
        <v>5.5971686846419466</v>
      </c>
      <c r="L22" s="39">
        <f>(D22+'WACC''er'!$H$19)*'WACC''er'!$H$17+(1/(1-'WACC''er'!$H$18/100))*(D22+'WACC''er'!$H$21*'WACC''er'!$H$15)*(1-'WACC''er'!$H$17)</f>
        <v>6.6580925112206</v>
      </c>
    </row>
    <row r="23" spans="1:14" x14ac:dyDescent="0.25">
      <c r="A23" s="53">
        <v>2010</v>
      </c>
      <c r="B23" s="54" t="s">
        <v>19</v>
      </c>
      <c r="C23" s="55">
        <v>2.7607940633262191</v>
      </c>
      <c r="D23" s="55">
        <v>3.6782515565452498</v>
      </c>
      <c r="I23" s="53">
        <v>2010</v>
      </c>
      <c r="J23" s="54" t="s">
        <v>19</v>
      </c>
      <c r="K23" s="39">
        <f>(C23+'WACC''er'!$H$19)*'WACC''er'!$H$17+(1/(1-'WACC''er'!$H$18/100))*(C23+'WACC''er'!$H$21*'WACC''er'!$H$15)*(1-'WACC''er'!$H$17)</f>
        <v>6.288085533795301</v>
      </c>
      <c r="L23" s="39">
        <f>(D23+'WACC''er'!$H$19)*'WACC''er'!$H$17+(1/(1-'WACC''er'!$H$18/100))*(D23+'WACC''er'!$H$21*'WACC''er'!$H$15)*(1-'WACC''er'!$H$17)</f>
        <v>7.3349280581093232</v>
      </c>
    </row>
    <row r="24" spans="1:14" x14ac:dyDescent="0.25">
      <c r="A24" s="42">
        <v>2009</v>
      </c>
      <c r="B24" s="54" t="s">
        <v>19</v>
      </c>
      <c r="C24" s="55">
        <v>3.7806971827788258</v>
      </c>
      <c r="D24" s="55">
        <v>4.1906710446134836</v>
      </c>
      <c r="I24" s="42">
        <v>2009</v>
      </c>
      <c r="J24" s="54" t="s">
        <v>19</v>
      </c>
      <c r="K24" s="39">
        <f>(C24+'WACC''er'!$H$19)*'WACC''er'!$H$17+(1/(1-'WACC''er'!$H$18/100))*(C24+'WACC''er'!$H$21*'WACC''er'!$H$15)*(1-'WACC''er'!$H$17)</f>
        <v>7.4518211444527616</v>
      </c>
      <c r="L24" s="39">
        <f>(D24+'WACC''er'!$H$19)*'WACC''er'!$H$17+(1/(1-'WACC''er'!$H$18/100))*(D24+'WACC''er'!$H$21*'WACC''er'!$H$15)*(1-'WACC''er'!$H$17)</f>
        <v>7.9196118329564094</v>
      </c>
    </row>
    <row r="25" spans="1:14" x14ac:dyDescent="0.25">
      <c r="A25" s="53">
        <v>2008</v>
      </c>
      <c r="B25" s="54" t="s">
        <v>19</v>
      </c>
      <c r="C25" s="55">
        <v>4.1495564076938027</v>
      </c>
      <c r="D25" s="55">
        <v>4.3564948599680324</v>
      </c>
      <c r="I25" s="53">
        <v>2008</v>
      </c>
      <c r="J25" s="54" t="s">
        <v>19</v>
      </c>
      <c r="K25" s="39">
        <f>(C25+'WACC''er'!$H$19)*'WACC''er'!$H$17+(1/(1-'WACC''er'!$H$18/100))*(C25+'WACC''er'!$H$21*'WACC''er'!$H$15)*(1-'WACC''er'!$H$17)</f>
        <v>7.8726989780095948</v>
      </c>
      <c r="L25" s="39">
        <f>(D25+'WACC''er'!$H$19)*'WACC''er'!$H$17+(1/(1-'WACC''er'!$H$18/100))*(D25+'WACC''er'!$H$21*'WACC''er'!$H$15)*(1-'WACC''er'!$H$17)</f>
        <v>8.1088210581686511</v>
      </c>
    </row>
    <row r="26" spans="1:14" x14ac:dyDescent="0.25">
      <c r="A26" s="42">
        <v>2007</v>
      </c>
      <c r="B26" s="54" t="s">
        <v>19</v>
      </c>
      <c r="C26" s="55">
        <v>3.860598865934656</v>
      </c>
      <c r="D26" s="55">
        <v>3.9902076164689944</v>
      </c>
      <c r="I26" s="42">
        <v>2007</v>
      </c>
      <c r="J26" s="54" t="s">
        <v>19</v>
      </c>
      <c r="K26" s="39">
        <f>(C26+'WACC''er'!$H$19)*'WACC''er'!$H$17+(1/(1-'WACC''er'!$H$18/100))*(C26+'WACC''er'!$H$21*'WACC''er'!$H$15)*(1-'WACC''er'!$H$17)</f>
        <v>7.542991013694671</v>
      </c>
      <c r="L26" s="39">
        <f>(D26+'WACC''er'!$H$19)*'WACC''er'!$H$17+(1/(1-'WACC''er'!$H$18/100))*(D26+'WACC''er'!$H$21*'WACC''er'!$H$15)*(1-'WACC''er'!$H$17)</f>
        <v>7.6908779213556473</v>
      </c>
    </row>
    <row r="27" spans="1:14" x14ac:dyDescent="0.25">
      <c r="A27" s="53">
        <v>2006</v>
      </c>
      <c r="B27" s="54" t="s">
        <v>19</v>
      </c>
      <c r="C27" s="55">
        <v>3.0368864380863743</v>
      </c>
      <c r="D27" s="55">
        <v>3.4703464048123016</v>
      </c>
      <c r="I27" s="53">
        <v>2006</v>
      </c>
      <c r="J27" s="54" t="s">
        <v>19</v>
      </c>
      <c r="K27" s="39">
        <f>(C27+'WACC''er'!$H$19)*'WACC''er'!$H$17+(1/(1-'WACC''er'!$H$18/100))*(C27+'WACC''er'!$H$21*'WACC''er'!$H$15)*(1-'WACC''er'!$H$17)</f>
        <v>6.6031140126882981</v>
      </c>
      <c r="L27" s="39">
        <f>(D27+'WACC''er'!$H$19)*'WACC''er'!$H$17+(1/(1-'WACC''er'!$H$18/100))*(D27+'WACC''er'!$H$21*'WACC''er'!$H$15)*(1-'WACC''er'!$H$17)</f>
        <v>7.0977029490807029</v>
      </c>
    </row>
    <row r="28" spans="1:14" x14ac:dyDescent="0.25">
      <c r="A28" s="42">
        <v>2005</v>
      </c>
      <c r="B28" s="54" t="s">
        <v>19</v>
      </c>
      <c r="C28" s="55">
        <v>3.307380346615719</v>
      </c>
      <c r="D28" s="55">
        <v>4.0620531585386237</v>
      </c>
      <c r="I28" s="42">
        <v>2005</v>
      </c>
      <c r="J28" s="54" t="s">
        <v>19</v>
      </c>
      <c r="K28" s="39">
        <f>(C28+'WACC''er'!$H$19)*'WACC''er'!$H$17+(1/(1-'WACC''er'!$H$18/100))*(C28+'WACC''er'!$H$21*'WACC''er'!$H$15)*(1-'WACC''er'!$H$17)</f>
        <v>6.9117544980615255</v>
      </c>
      <c r="L28" s="39">
        <f>(D28+'WACC''er'!$H$19)*'WACC''er'!$H$17+(1/(1-'WACC''er'!$H$18/100))*(D28+'WACC''er'!$H$21*'WACC''er'!$H$15)*(1-'WACC''er'!$H$17)</f>
        <v>7.7728555270504796</v>
      </c>
    </row>
    <row r="29" spans="1:14" x14ac:dyDescent="0.25">
      <c r="A29" s="54">
        <v>2004</v>
      </c>
      <c r="B29" s="54" t="s">
        <v>19</v>
      </c>
      <c r="C29" s="55">
        <v>3.571071443894744</v>
      </c>
      <c r="D29" s="55">
        <v>4.4559848202023504</v>
      </c>
      <c r="I29" s="54">
        <v>2004</v>
      </c>
      <c r="J29" s="54" t="s">
        <v>19</v>
      </c>
      <c r="K29" s="39">
        <f>(C29+'WACC''er'!$H$19)*'WACC''er'!$H$17+(1/(1-'WACC''er'!$H$18/100))*(C29+'WACC''er'!$H$21*'WACC''er'!$H$15)*(1-'WACC''er'!$H$17)</f>
        <v>7.2126328013670786</v>
      </c>
      <c r="L29" s="39">
        <f>(D29+'WACC''er'!$H$19)*'WACC''er'!$H$17+(1/(1-'WACC''er'!$H$18/100))*(D29+'WACC''er'!$H$21*'WACC''er'!$H$15)*(1-'WACC''er'!$H$17)</f>
        <v>8.2223416538206298</v>
      </c>
    </row>
    <row r="30" spans="1:14" x14ac:dyDescent="0.25">
      <c r="A30" s="6">
        <v>2003</v>
      </c>
      <c r="B30" s="6" t="s">
        <v>19</v>
      </c>
      <c r="C30" s="39">
        <v>4.0361348212027321</v>
      </c>
      <c r="D30" s="39">
        <v>4.7414871751719847</v>
      </c>
      <c r="I30" s="6">
        <v>2003</v>
      </c>
      <c r="J30" s="6" t="s">
        <v>19</v>
      </c>
      <c r="K30" s="39">
        <f>(C30+'WACC''er'!$H$19)*'WACC''er'!$H$17+(1/(1-'WACC''er'!$H$18/100))*(C30+'WACC''er'!$H$21*'WACC''er'!$H$15)*(1-'WACC''er'!$H$17)</f>
        <v>7.7432820395774762</v>
      </c>
      <c r="L30" s="39">
        <f>(D30+'WACC''er'!$H$19)*'WACC''er'!$H$17+(1/(1-'WACC''er'!$H$18/100))*(D30+'WACC''er'!$H$21*'WACC''er'!$H$15)*(1-'WACC''er'!$H$17)</f>
        <v>8.5481071614141868</v>
      </c>
    </row>
    <row r="31" spans="1:14" x14ac:dyDescent="0.25">
      <c r="A31" s="6">
        <v>2002</v>
      </c>
      <c r="B31" s="6" t="s">
        <v>19</v>
      </c>
      <c r="C31" s="39">
        <v>4.8177844814996913</v>
      </c>
      <c r="D31" s="39">
        <v>5.2244482947167503</v>
      </c>
      <c r="F31" s="39"/>
      <c r="G31" s="39"/>
      <c r="H31" s="39"/>
      <c r="I31" s="6">
        <v>2002</v>
      </c>
      <c r="J31" s="6" t="s">
        <v>19</v>
      </c>
      <c r="K31" s="39">
        <f>(C31+'WACC''er'!$H$19)*'WACC''er'!$H$17+(1/(1-'WACC''er'!$H$18/100))*(C31+'WACC''er'!$H$21*'WACC''er'!$H$15)*(1-'WACC''er'!$H$17)</f>
        <v>8.6351643442752888</v>
      </c>
      <c r="L31" s="39">
        <f>(D31+'WACC''er'!$H$19)*'WACC''er'!$H$17+(1/(1-'WACC''er'!$H$18/100))*(D31+'WACC''er'!$H$21*'WACC''er'!$H$15)*(1-'WACC''er'!$H$17)</f>
        <v>9.0991781824332136</v>
      </c>
    </row>
    <row r="32" spans="1:14" x14ac:dyDescent="0.25">
      <c r="A32" s="6">
        <v>2001</v>
      </c>
      <c r="B32" s="6" t="s">
        <v>19</v>
      </c>
      <c r="C32" s="39">
        <v>5.3067696743602326</v>
      </c>
      <c r="D32" s="39">
        <v>5.4142212512625587</v>
      </c>
      <c r="I32" s="6">
        <v>2001</v>
      </c>
      <c r="J32" s="6" t="s">
        <v>19</v>
      </c>
      <c r="K32" s="39">
        <f>(C32+'WACC''er'!$H$19)*'WACC''er'!$H$17+(1/(1-'WACC''er'!$H$18/100))*(C32+'WACC''er'!$H$21*'WACC''er'!$H$15)*(1-'WACC''er'!$H$17)</f>
        <v>9.1931089874110334</v>
      </c>
      <c r="L32" s="39">
        <f>(D32+'WACC''er'!$H$19)*'WACC''er'!$H$17+(1/(1-'WACC''er'!$H$18/100))*(D32+'WACC''er'!$H$21*'WACC''er'!$H$15)*(1-'WACC''er'!$H$17)</f>
        <v>9.315713991825227</v>
      </c>
    </row>
    <row r="33" spans="1:12" x14ac:dyDescent="0.25">
      <c r="A33" s="6">
        <v>2000</v>
      </c>
      <c r="B33" s="6" t="s">
        <v>19</v>
      </c>
      <c r="C33" s="39">
        <v>5.1583377097084142</v>
      </c>
      <c r="D33" s="39">
        <v>5.6134805483790862</v>
      </c>
      <c r="I33" s="6">
        <v>2000</v>
      </c>
      <c r="J33" s="6" t="s">
        <v>19</v>
      </c>
      <c r="K33" s="39">
        <f>(C33+'WACC''er'!$H$19)*'WACC''er'!$H$17+(1/(1-'WACC''er'!$H$18/100))*(C33+'WACC''er'!$H$21*'WACC''er'!$H$15)*(1-'WACC''er'!$H$17)</f>
        <v>9.0237443097954966</v>
      </c>
      <c r="L33" s="39">
        <f>(D33+'WACC''er'!$H$19)*'WACC''er'!$H$17+(1/(1-'WACC''er'!$H$18/100))*(D33+'WACC''er'!$H$21*'WACC''er'!$H$15)*(1-'WACC''er'!$H$17)</f>
        <v>9.5430739590479305</v>
      </c>
    </row>
    <row r="34" spans="1:12" x14ac:dyDescent="0.25">
      <c r="A34" s="6">
        <v>2015</v>
      </c>
      <c r="B34" s="6" t="s">
        <v>20</v>
      </c>
      <c r="C34" s="39">
        <v>0.94803352941313968</v>
      </c>
      <c r="D34" s="39">
        <v>1.8645944358496593</v>
      </c>
      <c r="I34" s="6">
        <v>2015</v>
      </c>
      <c r="J34" s="6" t="s">
        <v>20</v>
      </c>
      <c r="K34" s="39">
        <f>(C34+'WACC''er'!$H$19)*'WACC''er'!$H$17+(1/(1-'WACC''er'!$H$18/100))*(C34+'WACC''er'!$H$21*'WACC''er'!$H$15)*(1-'WACC''er'!$H$17)</f>
        <v>4.2196792835611454</v>
      </c>
      <c r="L34" s="39">
        <f>(D34+'WACC''er'!$H$19)*'WACC''er'!$H$17+(1/(1-'WACC''er'!$H$18/100))*(D34+'WACC''er'!$H$21*'WACC''er'!$H$15)*(1-'WACC''er'!$H$17)</f>
        <v>5.2654987793669186</v>
      </c>
    </row>
    <row r="35" spans="1:12" x14ac:dyDescent="0.25">
      <c r="A35" s="6">
        <v>2014</v>
      </c>
      <c r="B35" s="6" t="s">
        <v>20</v>
      </c>
      <c r="C35" s="39">
        <v>1.4747643516898155</v>
      </c>
      <c r="D35" s="39">
        <v>2.4395648277936082</v>
      </c>
      <c r="I35" s="6">
        <v>2014</v>
      </c>
      <c r="J35" s="6" t="s">
        <v>20</v>
      </c>
      <c r="K35" s="39">
        <f>(C35+'WACC''er'!$H$19)*'WACC''er'!$H$17+(1/(1-'WACC''er'!$H$18/100))*(C35+'WACC''er'!$H$21*'WACC''er'!$H$15)*(1-'WACC''er'!$H$17)</f>
        <v>4.8206926576973528</v>
      </c>
      <c r="L35" s="39">
        <f>(D35+'WACC''er'!$H$19)*'WACC''er'!$H$17+(1/(1-'WACC''er'!$H$18/100))*(D35+'WACC''er'!$H$21*'WACC''er'!$H$15)*(1-'WACC''er'!$H$17)</f>
        <v>5.9215547394055275</v>
      </c>
    </row>
    <row r="36" spans="1:12" x14ac:dyDescent="0.25">
      <c r="A36" s="6">
        <v>2013</v>
      </c>
      <c r="B36" s="6" t="s">
        <v>20</v>
      </c>
      <c r="C36" s="39">
        <v>2.0744978217825696</v>
      </c>
      <c r="D36" s="39">
        <v>2.9192960611536605</v>
      </c>
      <c r="I36" s="6">
        <v>2013</v>
      </c>
      <c r="J36" s="6" t="s">
        <v>20</v>
      </c>
      <c r="K36" s="39">
        <f>(C36+'WACC''er'!$H$19)*'WACC''er'!$H$17+(1/(1-'WACC''er'!$H$18/100))*(C36+'WACC''er'!$H$21*'WACC''er'!$H$15)*(1-'WACC''er'!$H$17)</f>
        <v>5.5050039248544707</v>
      </c>
      <c r="L36" s="39">
        <f>(D36+'WACC''er'!$H$19)*'WACC''er'!$H$17+(1/(1-'WACC''er'!$H$18/100))*(D36+'WACC''er'!$H$21*'WACC''er'!$H$15)*(1-'WACC''er'!$H$17)</f>
        <v>6.4689403774702026</v>
      </c>
    </row>
    <row r="37" spans="1:12" x14ac:dyDescent="0.25">
      <c r="A37" s="6">
        <v>2012</v>
      </c>
      <c r="B37" s="6" t="s">
        <v>20</v>
      </c>
      <c r="C37" s="39">
        <v>2.8182101159484021</v>
      </c>
      <c r="D37" s="39">
        <v>3.5075778334883467</v>
      </c>
      <c r="I37" s="6">
        <v>2012</v>
      </c>
      <c r="J37" s="6" t="s">
        <v>20</v>
      </c>
      <c r="K37" s="39">
        <f>(C37+'WACC''er'!$H$19)*'WACC''er'!$H$17+(1/(1-'WACC''er'!$H$18/100))*(C37+'WACC''er'!$H$21*'WACC''er'!$H$15)*(1-'WACC''er'!$H$17)</f>
        <v>6.3535987220436887</v>
      </c>
      <c r="L37" s="39">
        <f>(D37+'WACC''er'!$H$19)*'WACC''er'!$H$17+(1/(1-'WACC''er'!$H$18/100))*(D37+'WACC''er'!$H$21*'WACC''er'!$H$15)*(1-'WACC''er'!$H$17)</f>
        <v>7.1401849638520876</v>
      </c>
    </row>
    <row r="38" spans="1:12" x14ac:dyDescent="0.25">
      <c r="A38" s="6">
        <v>2011</v>
      </c>
      <c r="B38" s="6" t="s">
        <v>20</v>
      </c>
      <c r="C38" s="39">
        <v>3.341383590243491</v>
      </c>
      <c r="D38" s="39">
        <v>3.860138983778044</v>
      </c>
      <c r="I38" s="6">
        <v>2011</v>
      </c>
      <c r="J38" s="6" t="s">
        <v>20</v>
      </c>
      <c r="K38" s="39">
        <f>(C38+'WACC''er'!$H$19)*'WACC''er'!$H$17+(1/(1-'WACC''er'!$H$18/100))*(C38+'WACC''er'!$H$21*'WACC''er'!$H$15)*(1-'WACC''er'!$H$17)</f>
        <v>6.9505530709188541</v>
      </c>
      <c r="L38" s="39">
        <f>(D38+'WACC''er'!$H$19)*'WACC''er'!$H$17+(1/(1-'WACC''er'!$H$18/100))*(D38+'WACC''er'!$H$21*'WACC''er'!$H$15)*(1-'WACC''er'!$H$17)</f>
        <v>7.5424662763621271</v>
      </c>
    </row>
    <row r="39" spans="1:12" x14ac:dyDescent="0.25">
      <c r="A39" s="6">
        <v>2010</v>
      </c>
      <c r="B39" s="6" t="s">
        <v>20</v>
      </c>
      <c r="C39" s="39">
        <v>3.5177065915639751</v>
      </c>
      <c r="D39" s="39">
        <v>3.937194296481612</v>
      </c>
      <c r="I39" s="6">
        <v>2010</v>
      </c>
      <c r="J39" s="6" t="s">
        <v>20</v>
      </c>
      <c r="K39" s="39">
        <f>(C39+'WACC''er'!$H$19)*'WACC''er'!$H$17+(1/(1-'WACC''er'!$H$18/100))*(C39+'WACC''er'!$H$21*'WACC''er'!$H$15)*(1-'WACC''er'!$H$17)</f>
        <v>7.1517421365281244</v>
      </c>
      <c r="L39" s="39">
        <f>(D39+'WACC''er'!$H$19)*'WACC''er'!$H$17+(1/(1-'WACC''er'!$H$18/100))*(D39+'WACC''er'!$H$21*'WACC''er'!$H$15)*(1-'WACC''er'!$H$17)</f>
        <v>7.6303883639341468</v>
      </c>
    </row>
    <row r="40" spans="1:12" x14ac:dyDescent="0.25">
      <c r="A40" s="6">
        <v>2009</v>
      </c>
      <c r="B40" s="6" t="s">
        <v>20</v>
      </c>
      <c r="C40" s="39">
        <v>3.6270238482218757</v>
      </c>
      <c r="D40" s="39">
        <v>4.0139546168802873</v>
      </c>
      <c r="I40" s="6">
        <v>2009</v>
      </c>
      <c r="J40" s="6" t="s">
        <v>20</v>
      </c>
      <c r="K40" s="39">
        <f>(C40+'WACC''er'!$H$19)*'WACC''er'!$H$17+(1/(1-'WACC''er'!$H$18/100))*(C40+'WACC''er'!$H$21*'WACC''er'!$H$15)*(1-'WACC''er'!$H$17)</f>
        <v>7.2764759293813706</v>
      </c>
      <c r="L40" s="39">
        <f>(D40+'WACC''er'!$H$19)*'WACC''er'!$H$17+(1/(1-'WACC''er'!$H$18/100))*(D40+'WACC''er'!$H$21*'WACC''er'!$H$15)*(1-'WACC''er'!$H$17)</f>
        <v>7.7179738577223782</v>
      </c>
    </row>
    <row r="41" spans="1:12" x14ac:dyDescent="0.25">
      <c r="A41" s="6">
        <v>2008</v>
      </c>
      <c r="B41" s="6" t="s">
        <v>20</v>
      </c>
      <c r="C41" s="39">
        <v>3.5850987004450596</v>
      </c>
      <c r="D41" s="39">
        <v>4.0670173719980607</v>
      </c>
      <c r="I41" s="6">
        <v>2008</v>
      </c>
      <c r="J41" s="6" t="s">
        <v>20</v>
      </c>
      <c r="K41" s="39">
        <f>(C41+'WACC''er'!$H$19)*'WACC''er'!$H$17+(1/(1-'WACC''er'!$H$18/100))*(C41+'WACC''er'!$H$21*'WACC''er'!$H$15)*(1-'WACC''er'!$H$17)</f>
        <v>7.2286382607642334</v>
      </c>
      <c r="L41" s="39">
        <f>(D41+'WACC''er'!$H$19)*'WACC''er'!$H$17+(1/(1-'WACC''er'!$H$18/100))*(D41+'WACC''er'!$H$21*'WACC''er'!$H$15)*(1-'WACC''er'!$H$17)</f>
        <v>7.7785198218952223</v>
      </c>
    </row>
    <row r="42" spans="1:12" x14ac:dyDescent="0.25">
      <c r="A42" s="6">
        <v>2007</v>
      </c>
      <c r="B42" s="6" t="s">
        <v>20</v>
      </c>
      <c r="C42" s="39">
        <v>3.5624143831468453</v>
      </c>
      <c r="D42" s="39">
        <v>4.1440158350388518</v>
      </c>
      <c r="I42" s="6">
        <v>2007</v>
      </c>
      <c r="J42" s="6" t="s">
        <v>20</v>
      </c>
      <c r="K42" s="39">
        <f>(C42+'WACC''er'!$H$19)*'WACC''er'!$H$17+(1/(1-'WACC''er'!$H$18/100))*(C42+'WACC''er'!$H$21*'WACC''er'!$H$15)*(1-'WACC''er'!$H$17)</f>
        <v>7.2027548730778097</v>
      </c>
      <c r="L42" s="39">
        <f>(D42+'WACC''er'!$H$19)*'WACC''er'!$H$17+(1/(1-'WACC''er'!$H$18/100))*(D42+'WACC''er'!$H$21*'WACC''er'!$H$15)*(1-'WACC''er'!$H$17)</f>
        <v>7.8663770425443298</v>
      </c>
    </row>
    <row r="43" spans="1:12" x14ac:dyDescent="0.25">
      <c r="A43" s="6">
        <v>2006</v>
      </c>
      <c r="B43" s="6" t="s">
        <v>20</v>
      </c>
      <c r="C43" s="39">
        <v>3.7538515062598519</v>
      </c>
      <c r="D43" s="39">
        <v>4.3908639706884021</v>
      </c>
      <c r="I43" s="6">
        <v>2006</v>
      </c>
      <c r="J43" s="6" t="s">
        <v>20</v>
      </c>
      <c r="K43" s="39">
        <f>(C43+'WACC''er'!$H$19)*'WACC''er'!$H$17+(1/(1-'WACC''er'!$H$18/100))*(C43+'WACC''er'!$H$21*'WACC''er'!$H$15)*(1-'WACC''er'!$H$17)</f>
        <v>7.4211895391939322</v>
      </c>
      <c r="L43" s="39">
        <f>(D43+'WACC''er'!$H$19)*'WACC''er'!$H$17+(1/(1-'WACC''er'!$H$18/100))*(D43+'WACC''er'!$H$21*'WACC''er'!$H$15)*(1-'WACC''er'!$H$17)</f>
        <v>8.1480370947598431</v>
      </c>
    </row>
    <row r="44" spans="1:12" x14ac:dyDescent="0.25">
      <c r="A44" s="6">
        <v>2005</v>
      </c>
      <c r="B44" s="6" t="s">
        <v>20</v>
      </c>
      <c r="C44" s="39">
        <v>4.2078281535146234</v>
      </c>
      <c r="D44" s="39">
        <v>4.7796389399784527</v>
      </c>
      <c r="I44" s="6">
        <v>2005</v>
      </c>
      <c r="J44" s="6" t="s">
        <v>20</v>
      </c>
      <c r="K44" s="39">
        <f>(C44+'WACC''er'!$H$19)*'WACC''er'!$H$17+(1/(1-'WACC''er'!$H$18/100))*(C44+'WACC''er'!$H$21*'WACC''er'!$H$15)*(1-'WACC''er'!$H$17)</f>
        <v>7.9391885341384807</v>
      </c>
      <c r="L44" s="39">
        <f>(D44+'WACC''er'!$H$19)*'WACC''er'!$H$17+(1/(1-'WACC''er'!$H$18/100))*(D44+'WACC''er'!$H$21*'WACC''er'!$H$15)*(1-'WACC''er'!$H$17)</f>
        <v>8.5916393033087459</v>
      </c>
    </row>
    <row r="45" spans="1:12" x14ac:dyDescent="0.25">
      <c r="A45" s="6">
        <v>2004</v>
      </c>
      <c r="B45" s="6" t="s">
        <v>20</v>
      </c>
      <c r="C45" s="39">
        <v>4.5780196261331625</v>
      </c>
      <c r="D45" s="39">
        <v>5.0899244179465466</v>
      </c>
      <c r="I45" s="6">
        <v>2004</v>
      </c>
      <c r="J45" s="6" t="s">
        <v>20</v>
      </c>
      <c r="K45" s="39">
        <f>(C45+'WACC''er'!$H$19)*'WACC''er'!$H$17+(1/(1-'WACC''er'!$H$18/100))*(C45+'WACC''er'!$H$21*'WACC''er'!$H$15)*(1-'WACC''er'!$H$17)</f>
        <v>8.3615864964852733</v>
      </c>
      <c r="L45" s="39">
        <f>(D45+'WACC''er'!$H$19)*'WACC''er'!$H$17+(1/(1-'WACC''er'!$H$18/100))*(D45+'WACC''er'!$H$21*'WACC''er'!$H$15)*(1-'WACC''er'!$H$17)</f>
        <v>8.9456829897082386</v>
      </c>
    </row>
    <row r="46" spans="1:12" x14ac:dyDescent="0.25">
      <c r="A46" s="6">
        <v>2003</v>
      </c>
      <c r="B46" s="6" t="s">
        <v>20</v>
      </c>
      <c r="C46" s="39">
        <v>4.7006658498185656</v>
      </c>
      <c r="D46" s="39">
        <v>5.1283035250414031</v>
      </c>
      <c r="I46" s="6">
        <v>2003</v>
      </c>
      <c r="J46" s="6" t="s">
        <v>20</v>
      </c>
      <c r="K46" s="39">
        <f>(C46+'WACC''er'!$H$19)*'WACC''er'!$H$17+(1/(1-'WACC''er'!$H$18/100))*(C46+'WACC''er'!$H$21*'WACC''er'!$H$15)*(1-'WACC''er'!$H$17)</f>
        <v>8.5015289824852847</v>
      </c>
      <c r="L46" s="39">
        <f>(D46+'WACC''er'!$H$19)*'WACC''er'!$H$17+(1/(1-'WACC''er'!$H$18/100))*(D46+'WACC''er'!$H$21*'WACC''er'!$H$15)*(1-'WACC''er'!$H$17)</f>
        <v>8.9894745349831382</v>
      </c>
    </row>
    <row r="47" spans="1:12" x14ac:dyDescent="0.25">
      <c r="A47" s="6">
        <v>2002</v>
      </c>
      <c r="B47" s="6" t="s">
        <v>20</v>
      </c>
      <c r="C47" s="39">
        <v>4.9134889261437236</v>
      </c>
      <c r="D47" s="39">
        <v>5.3681287271754003</v>
      </c>
      <c r="I47" s="6">
        <v>2002</v>
      </c>
      <c r="J47" s="6" t="s">
        <v>20</v>
      </c>
      <c r="K47" s="39">
        <f>(C47+'WACC''er'!$H$19)*'WACC''er'!$H$17+(1/(1-'WACC''er'!$H$18/100))*(C47+'WACC''er'!$H$21*'WACC''er'!$H$15)*(1-'WACC''er'!$H$17)</f>
        <v>8.7443655695742475</v>
      </c>
      <c r="L47" s="39">
        <f>(D47+'WACC''er'!$H$19)*'WACC''er'!$H$17+(1/(1-'WACC''er'!$H$18/100))*(D47+'WACC''er'!$H$21*'WACC''er'!$H$15)*(1-'WACC''er'!$H$17)</f>
        <v>9.2631212399821869</v>
      </c>
    </row>
    <row r="48" spans="1:12" x14ac:dyDescent="0.25">
      <c r="A48" s="6">
        <v>2001</v>
      </c>
      <c r="B48" s="6" t="s">
        <v>20</v>
      </c>
      <c r="C48" s="39">
        <v>5.1115755415510149</v>
      </c>
      <c r="D48" s="39">
        <v>5.7697783529826383</v>
      </c>
      <c r="F48" s="39"/>
      <c r="G48" s="39"/>
      <c r="H48" s="39"/>
      <c r="I48" s="6">
        <v>2001</v>
      </c>
      <c r="J48" s="6" t="s">
        <v>20</v>
      </c>
      <c r="K48" s="39">
        <f>(C48+'WACC''er'!$H$19)*'WACC''er'!$H$17+(1/(1-'WACC''er'!$H$18/100))*(C48+'WACC''er'!$H$21*'WACC''er'!$H$15)*(1-'WACC''er'!$H$17)</f>
        <v>8.970387476897951</v>
      </c>
      <c r="L48" s="39">
        <f>(D48+'WACC''er'!$H$19)*'WACC''er'!$H$17+(1/(1-'WACC''er'!$H$18/100))*(D48+'WACC''er'!$H$21*'WACC''er'!$H$15)*(1-'WACC''er'!$H$17)</f>
        <v>9.7214137617365992</v>
      </c>
    </row>
    <row r="49" spans="1:12" x14ac:dyDescent="0.25">
      <c r="A49" s="6">
        <v>2000</v>
      </c>
      <c r="B49" s="6" t="s">
        <v>20</v>
      </c>
      <c r="C49" s="39">
        <v>5.4313084695604719</v>
      </c>
      <c r="D49" s="39">
        <v>6.2858913579139708</v>
      </c>
      <c r="I49" s="6">
        <v>2000</v>
      </c>
      <c r="J49" s="6" t="s">
        <v>20</v>
      </c>
      <c r="K49" s="39">
        <f>(C49+'WACC''er'!$H$19)*'WACC''er'!$H$17+(1/(1-'WACC''er'!$H$18/100))*(C49+'WACC''er'!$H$21*'WACC''er'!$H$15)*(1-'WACC''er'!$H$17)</f>
        <v>9.3352109460369483</v>
      </c>
      <c r="L49" s="39">
        <f>(D49+'WACC''er'!$H$19)*'WACC''er'!$H$17+(1/(1-'WACC''er'!$H$18/100))*(D49+'WACC''er'!$H$21*'WACC''er'!$H$15)*(1-'WACC''er'!$H$17)</f>
        <v>10.310311934030041</v>
      </c>
    </row>
    <row r="50" spans="1:12" x14ac:dyDescent="0.25">
      <c r="A50" s="6">
        <v>2015</v>
      </c>
      <c r="B50" s="6" t="s">
        <v>21</v>
      </c>
      <c r="C50" s="39">
        <v>2.2328700604885574</v>
      </c>
      <c r="D50" s="39">
        <v>2.9008943661656357</v>
      </c>
      <c r="I50" s="6">
        <v>2015</v>
      </c>
      <c r="J50" s="6" t="s">
        <v>21</v>
      </c>
      <c r="K50" s="39">
        <f>(C50+'WACC''er'!$H$19)*'WACC''er'!$H$17+(1/(1-'WACC''er'!$H$18/100))*(C50+'WACC''er'!$H$21*'WACC''er'!$H$15)*(1-'WACC''er'!$H$17)</f>
        <v>5.6857107100446349</v>
      </c>
      <c r="L50" s="39">
        <f>(D50+'WACC''er'!$H$19)*'WACC''er'!$H$17+(1/(1-'WACC''er'!$H$18/100))*(D50+'WACC''er'!$H$21*'WACC''er'!$H$15)*(1-'WACC''er'!$H$17)</f>
        <v>6.4479435716505327</v>
      </c>
    </row>
    <row r="51" spans="1:12" x14ac:dyDescent="0.25">
      <c r="A51" s="6">
        <v>2014</v>
      </c>
      <c r="B51" s="6" t="s">
        <v>21</v>
      </c>
      <c r="C51" s="39">
        <v>2.5508940999558454</v>
      </c>
      <c r="D51" s="39">
        <v>3.2267597223369471</v>
      </c>
      <c r="I51" s="6">
        <v>2014</v>
      </c>
      <c r="J51" s="6" t="s">
        <v>21</v>
      </c>
      <c r="K51" s="39">
        <f>(C51+'WACC''er'!$H$19)*'WACC''er'!$H$17+(1/(1-'WACC''er'!$H$18/100))*(C51+'WACC''er'!$H$21*'WACC''er'!$H$15)*(1-'WACC''er'!$H$17)</f>
        <v>6.0485842935393617</v>
      </c>
      <c r="L51" s="39">
        <f>(D51+'WACC''er'!$H$19)*'WACC''er'!$H$17+(1/(1-'WACC''er'!$H$18/100))*(D51+'WACC''er'!$H$21*'WACC''er'!$H$15)*(1-'WACC''er'!$H$17)</f>
        <v>6.8197642985639515</v>
      </c>
    </row>
    <row r="52" spans="1:12" x14ac:dyDescent="0.25">
      <c r="A52" s="6">
        <v>2013</v>
      </c>
      <c r="B52" s="6" t="s">
        <v>21</v>
      </c>
      <c r="C52" s="39">
        <v>2.8297982611138144</v>
      </c>
      <c r="D52" s="39">
        <v>3.4931567165758599</v>
      </c>
      <c r="I52" s="6">
        <v>2013</v>
      </c>
      <c r="J52" s="6" t="s">
        <v>21</v>
      </c>
      <c r="K52" s="39">
        <f>(C52+'WACC''er'!$H$19)*'WACC''er'!$H$17+(1/(1-'WACC''er'!$H$18/100))*(C52+'WACC''er'!$H$21*'WACC''er'!$H$15)*(1-'WACC''er'!$H$17)</f>
        <v>6.3668210928093512</v>
      </c>
      <c r="L52" s="39">
        <f>(D52+'WACC''er'!$H$19)*'WACC''er'!$H$17+(1/(1-'WACC''er'!$H$18/100))*(D52+'WACC''er'!$H$21*'WACC''er'!$H$15)*(1-'WACC''er'!$H$17)</f>
        <v>7.123730099682712</v>
      </c>
    </row>
    <row r="53" spans="1:12" x14ac:dyDescent="0.25">
      <c r="A53" s="6">
        <v>2012</v>
      </c>
      <c r="B53" s="6" t="s">
        <v>21</v>
      </c>
      <c r="C53" s="39">
        <v>3.1903122495476235</v>
      </c>
      <c r="D53" s="39">
        <v>3.8257968342635982</v>
      </c>
      <c r="I53" s="6">
        <v>2012</v>
      </c>
      <c r="J53" s="6" t="s">
        <v>21</v>
      </c>
      <c r="K53" s="39">
        <f>(C53+'WACC''er'!$H$19)*'WACC''er'!$H$17+(1/(1-'WACC''er'!$H$18/100))*(C53+'WACC''er'!$H$21*'WACC''er'!$H$15)*(1-'WACC''er'!$H$17)</f>
        <v>6.7781767975607501</v>
      </c>
      <c r="L53" s="39">
        <f>(D53+'WACC''er'!$H$19)*'WACC''er'!$H$17+(1/(1-'WACC''er'!$H$18/100))*(D53+'WACC''er'!$H$21*'WACC''er'!$H$15)*(1-'WACC''er'!$H$17)</f>
        <v>7.5032810031982073</v>
      </c>
    </row>
    <row r="54" spans="1:12" x14ac:dyDescent="0.25">
      <c r="A54" s="6">
        <v>2011</v>
      </c>
      <c r="B54" s="6" t="s">
        <v>21</v>
      </c>
      <c r="C54" s="39">
        <v>3.5476175482516714</v>
      </c>
      <c r="D54" s="39">
        <v>4.1255014772332235</v>
      </c>
      <c r="I54" s="6">
        <v>2011</v>
      </c>
      <c r="J54" s="6" t="s">
        <v>21</v>
      </c>
      <c r="K54" s="39">
        <f>(C54+'WACC''er'!$H$19)*'WACC''er'!$H$17+(1/(1-'WACC''er'!$H$18/100))*(C54+'WACC''er'!$H$21*'WACC''er'!$H$15)*(1-'WACC''er'!$H$17)</f>
        <v>7.1858713050563932</v>
      </c>
      <c r="L54" s="39">
        <f>(D54+'WACC''er'!$H$19)*'WACC''er'!$H$17+(1/(1-'WACC''er'!$H$18/100))*(D54+'WACC''er'!$H$21*'WACC''er'!$H$15)*(1-'WACC''er'!$H$17)</f>
        <v>7.8452516855609851</v>
      </c>
    </row>
    <row r="55" spans="1:12" x14ac:dyDescent="0.25">
      <c r="A55" s="6">
        <v>2010</v>
      </c>
      <c r="B55" s="6" t="s">
        <v>21</v>
      </c>
      <c r="C55" s="39">
        <v>3.8627673725392997</v>
      </c>
      <c r="D55" s="39">
        <v>4.3584166182300326</v>
      </c>
      <c r="I55" s="6">
        <v>2010</v>
      </c>
      <c r="J55" s="6" t="s">
        <v>21</v>
      </c>
      <c r="K55" s="39">
        <f>(C55+'WACC''er'!$H$19)*'WACC''er'!$H$17+(1/(1-'WACC''er'!$H$18/100))*(C55+'WACC''er'!$H$21*'WACC''er'!$H$15)*(1-'WACC''er'!$H$17)</f>
        <v>7.5454653353333025</v>
      </c>
      <c r="L55" s="39">
        <f>(D55+'WACC''er'!$H$19)*'WACC''er'!$H$17+(1/(1-'WACC''er'!$H$18/100))*(D55+'WACC''er'!$H$21*'WACC''er'!$H$15)*(1-'WACC''er'!$H$17)</f>
        <v>8.1110138336214455</v>
      </c>
    </row>
    <row r="56" spans="1:12" x14ac:dyDescent="0.25">
      <c r="A56" s="6">
        <v>2009</v>
      </c>
      <c r="B56" s="6" t="s">
        <v>21</v>
      </c>
      <c r="C56" s="39">
        <v>4.1025217371775193</v>
      </c>
      <c r="D56" s="39">
        <v>4.551939517413417</v>
      </c>
      <c r="I56" s="6">
        <v>2009</v>
      </c>
      <c r="J56" s="6" t="s">
        <v>21</v>
      </c>
      <c r="K56" s="39">
        <f>(C56+'WACC''er'!$H$19)*'WACC''er'!$H$17+(1/(1-'WACC''er'!$H$18/100))*(C56+'WACC''er'!$H$21*'WACC''er'!$H$15)*(1-'WACC''er'!$H$17)</f>
        <v>7.8190312129333233</v>
      </c>
      <c r="L56" s="39">
        <f>(D56+'WACC''er'!$H$19)*'WACC''er'!$H$17+(1/(1-'WACC''er'!$H$18/100))*(D56+'WACC''er'!$H$21*'WACC''er'!$H$15)*(1-'WACC''er'!$H$17)</f>
        <v>8.3318284237153097</v>
      </c>
    </row>
    <row r="57" spans="1:12" x14ac:dyDescent="0.25">
      <c r="A57" s="6">
        <v>2008</v>
      </c>
      <c r="B57" s="6" t="s">
        <v>21</v>
      </c>
      <c r="C57" s="39">
        <v>4.1428822751318126</v>
      </c>
      <c r="D57" s="39">
        <v>4.5976604485197328</v>
      </c>
      <c r="I57" s="6">
        <v>2008</v>
      </c>
      <c r="J57" s="6" t="s">
        <v>21</v>
      </c>
      <c r="K57" s="39">
        <f>(C57+'WACC''er'!$H$19)*'WACC''er'!$H$17+(1/(1-'WACC''er'!$H$18/100))*(C57+'WACC''er'!$H$21*'WACC''er'!$H$15)*(1-'WACC''er'!$H$17)</f>
        <v>7.8650836216247599</v>
      </c>
      <c r="L57" s="39">
        <f>(D57+'WACC''er'!$H$19)*'WACC''er'!$H$17+(1/(1-'WACC''er'!$H$18/100))*(D57+'WACC''er'!$H$21*'WACC''er'!$H$15)*(1-'WACC''er'!$H$17)</f>
        <v>8.3839971784391807</v>
      </c>
    </row>
    <row r="58" spans="1:12" x14ac:dyDescent="0.25">
      <c r="A58" s="6">
        <v>2007</v>
      </c>
      <c r="B58" s="6" t="s">
        <v>21</v>
      </c>
      <c r="C58" s="39">
        <v>4.2379516546452844</v>
      </c>
      <c r="D58" s="39">
        <v>4.7560722811071257</v>
      </c>
      <c r="I58" s="6">
        <v>2007</v>
      </c>
      <c r="J58" s="6" t="s">
        <v>21</v>
      </c>
      <c r="K58" s="39">
        <f>(C58+'WACC''er'!$H$19)*'WACC''er'!$H$17+(1/(1-'WACC''er'!$H$18/100))*(C58+'WACC''er'!$H$21*'WACC''er'!$H$15)*(1-'WACC''er'!$H$17)</f>
        <v>7.9735602213260286</v>
      </c>
      <c r="L58" s="39">
        <f>(D58+'WACC''er'!$H$19)*'WACC''er'!$H$17+(1/(1-'WACC''er'!$H$18/100))*(D58+'WACC''er'!$H$21*'WACC''er'!$H$15)*(1-'WACC''er'!$H$17)</f>
        <v>8.5647491412632579</v>
      </c>
    </row>
    <row r="59" spans="1:12" x14ac:dyDescent="0.25">
      <c r="A59" s="6">
        <v>2006</v>
      </c>
      <c r="B59" s="6" t="s">
        <v>21</v>
      </c>
      <c r="C59" s="39">
        <v>4.4327135239054334</v>
      </c>
      <c r="D59" s="39">
        <v>5.0803211618355206</v>
      </c>
      <c r="I59" s="6">
        <v>2006</v>
      </c>
      <c r="J59" s="6" t="s">
        <v>21</v>
      </c>
      <c r="K59" s="39">
        <f>(C59+'WACC''er'!$H$19)*'WACC''er'!$H$17+(1/(1-'WACC''er'!$H$18/100))*(C59+'WACC''er'!$H$21*'WACC''er'!$H$15)*(1-'WACC''er'!$H$17)</f>
        <v>8.1957885080459416</v>
      </c>
      <c r="L59" s="39">
        <f>(D59+'WACC''er'!$H$19)*'WACC''er'!$H$17+(1/(1-'WACC''er'!$H$18/100))*(D59+'WACC''er'!$H$21*'WACC''er'!$H$15)*(1-'WACC''er'!$H$17)</f>
        <v>8.9347254282482211</v>
      </c>
    </row>
    <row r="60" spans="1:12" x14ac:dyDescent="0.25">
      <c r="A60" s="6">
        <v>2005</v>
      </c>
      <c r="B60" s="6" t="s">
        <v>21</v>
      </c>
      <c r="C60" s="39">
        <v>4.8195683115375472</v>
      </c>
      <c r="D60" s="39">
        <v>5.5327651489462131</v>
      </c>
      <c r="I60" s="6">
        <v>2005</v>
      </c>
      <c r="J60" s="6" t="s">
        <v>21</v>
      </c>
      <c r="K60" s="39">
        <f>(C60+'WACC''er'!$H$19)*'WACC''er'!$H$17+(1/(1-'WACC''er'!$H$18/100))*(C60+'WACC''er'!$H$21*'WACC''er'!$H$15)*(1-'WACC''er'!$H$17)</f>
        <v>8.6371997400877127</v>
      </c>
      <c r="L60" s="39">
        <f>(D60+'WACC''er'!$H$19)*'WACC''er'!$H$17+(1/(1-'WACC''er'!$H$18/100))*(D60+'WACC''er'!$H$21*'WACC''er'!$H$15)*(1-'WACC''er'!$H$17)</f>
        <v>9.4509756186693963</v>
      </c>
    </row>
    <row r="61" spans="1:12" x14ac:dyDescent="0.25">
      <c r="A61" s="6">
        <v>2004</v>
      </c>
      <c r="B61" s="6" t="s">
        <v>21</v>
      </c>
      <c r="C61" s="39">
        <v>5.3410927043677159</v>
      </c>
      <c r="D61" s="39">
        <v>6.0126634506261833</v>
      </c>
      <c r="I61" s="6">
        <v>2004</v>
      </c>
      <c r="J61" s="6" t="s">
        <v>21</v>
      </c>
      <c r="K61" s="39">
        <f>(C61+'WACC''er'!$H$19)*'WACC''er'!$H$17+(1/(1-'WACC''er'!$H$18/100))*(C61+'WACC''er'!$H$21*'WACC''er'!$H$15)*(1-'WACC''er'!$H$17)</f>
        <v>9.2322724447272648</v>
      </c>
      <c r="L61" s="39">
        <f>(D61+'WACC''er'!$H$19)*'WACC''er'!$H$17+(1/(1-'WACC''er'!$H$18/100))*(D61+'WACC''er'!$H$21*'WACC''er'!$H$15)*(1-'WACC''er'!$H$17)</f>
        <v>9.9985518859709011</v>
      </c>
    </row>
    <row r="62" spans="1:12" x14ac:dyDescent="0.25">
      <c r="A62" s="6">
        <v>2003</v>
      </c>
      <c r="B62" s="6" t="s">
        <v>21</v>
      </c>
      <c r="C62" s="39">
        <v>5.6158134895186853</v>
      </c>
      <c r="D62" s="39">
        <v>6.2465165907099314</v>
      </c>
      <c r="I62" s="6">
        <v>2003</v>
      </c>
      <c r="J62" s="6" t="s">
        <v>21</v>
      </c>
      <c r="K62" s="39">
        <f>(C62+'WACC''er'!$H$19)*'WACC''er'!$H$17+(1/(1-'WACC''er'!$H$18/100))*(C62+'WACC''er'!$H$21*'WACC''er'!$H$15)*(1-'WACC''er'!$H$17)</f>
        <v>9.5457359047072163</v>
      </c>
      <c r="L62" s="39">
        <f>(D62+'WACC''er'!$H$19)*'WACC''er'!$H$17+(1/(1-'WACC''er'!$H$18/100))*(D62+'WACC''er'!$H$21*'WACC''er'!$H$15)*(1-'WACC''er'!$H$17)</f>
        <v>10.265384315040819</v>
      </c>
    </row>
    <row r="63" spans="1:12" x14ac:dyDescent="0.25">
      <c r="A63" s="6">
        <v>2002</v>
      </c>
      <c r="B63" s="6" t="s">
        <v>21</v>
      </c>
      <c r="C63" s="39">
        <v>6.1164348460887012</v>
      </c>
      <c r="D63" s="39">
        <v>6.6368673416975668</v>
      </c>
      <c r="I63" s="6">
        <v>2002</v>
      </c>
      <c r="J63" s="6" t="s">
        <v>21</v>
      </c>
      <c r="K63" s="39">
        <f>(C63+'WACC''er'!$H$19)*'WACC''er'!$H$17+(1/(1-'WACC''er'!$H$18/100))*(C63+'WACC''er'!$H$21*'WACC''er'!$H$15)*(1-'WACC''er'!$H$17)</f>
        <v>10.116957708998646</v>
      </c>
      <c r="L63" s="39">
        <f>(D63+'WACC''er'!$H$19)*'WACC''er'!$H$17+(1/(1-'WACC''er'!$H$18/100))*(D63+'WACC''er'!$H$21*'WACC''er'!$H$15)*(1-'WACC''er'!$H$17)</f>
        <v>10.710784530911326</v>
      </c>
    </row>
    <row r="64" spans="1:12" x14ac:dyDescent="0.25">
      <c r="A64" s="6">
        <v>2001</v>
      </c>
      <c r="B64" s="6" t="s">
        <v>21</v>
      </c>
      <c r="C64" s="39">
        <v>6.5525706922131564</v>
      </c>
      <c r="D64" s="39">
        <v>6.9915449908997003</v>
      </c>
      <c r="I64" s="6">
        <v>2001</v>
      </c>
      <c r="J64" s="6" t="s">
        <v>21</v>
      </c>
      <c r="K64" s="39">
        <f>(C64+'WACC''er'!$H$19)*'WACC''er'!$H$17+(1/(1-'WACC''er'!$H$18/100))*(C64+'WACC''er'!$H$21*'WACC''er'!$H$15)*(1-'WACC''er'!$H$17)</f>
        <v>10.614599892397063</v>
      </c>
      <c r="L64" s="39">
        <f>(D64+'WACC''er'!$H$19)*'WACC''er'!$H$17+(1/(1-'WACC''er'!$H$18/100))*(D64+'WACC''er'!$H$21*'WACC''er'!$H$15)*(1-'WACC''er'!$H$17)</f>
        <v>11.115480822949657</v>
      </c>
    </row>
    <row r="65" spans="1:12" x14ac:dyDescent="0.25">
      <c r="A65" s="6">
        <v>2000</v>
      </c>
      <c r="B65" s="6" t="s">
        <v>21</v>
      </c>
      <c r="C65" s="39">
        <v>7.0404628906209776</v>
      </c>
      <c r="D65" s="39">
        <v>7.4536817097716623</v>
      </c>
      <c r="I65" s="6">
        <v>2000</v>
      </c>
      <c r="J65" s="6" t="s">
        <v>21</v>
      </c>
      <c r="K65" s="39">
        <f>(C65+'WACC''er'!$H$19)*'WACC''er'!$H$17+(1/(1-'WACC''er'!$H$18/100))*(C65+'WACC''er'!$H$21*'WACC''er'!$H$15)*(1-'WACC''er'!$H$17)</f>
        <v>11.171297400836757</v>
      </c>
      <c r="L65" s="39">
        <f>(D65+'WACC''er'!$H$19)*'WACC''er'!$H$17+(1/(1-'WACC''er'!$H$18/100))*(D65+'WACC''er'!$H$21*'WACC''er'!$H$15)*(1-'WACC''er'!$H$17)</f>
        <v>11.642790668842025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workbookViewId="0">
      <selection sqref="A1:C1"/>
    </sheetView>
  </sheetViews>
  <sheetFormatPr defaultRowHeight="15" x14ac:dyDescent="0.25"/>
  <cols>
    <col min="1" max="1" width="10.42578125" style="6" bestFit="1" customWidth="1"/>
    <col min="2" max="3" width="9.140625" style="6"/>
    <col min="7" max="7" width="12" bestFit="1" customWidth="1"/>
  </cols>
  <sheetData>
    <row r="1" spans="1:7" x14ac:dyDescent="0.25">
      <c r="A1" s="82" t="s">
        <v>52</v>
      </c>
      <c r="B1" s="82"/>
      <c r="C1" s="82"/>
      <c r="D1" s="78"/>
      <c r="E1" s="78"/>
    </row>
    <row r="2" spans="1:7" x14ac:dyDescent="0.25">
      <c r="B2" s="6" t="s">
        <v>50</v>
      </c>
      <c r="C2" s="6" t="s">
        <v>51</v>
      </c>
    </row>
    <row r="3" spans="1:7" x14ac:dyDescent="0.25">
      <c r="A3" s="79">
        <v>42156</v>
      </c>
      <c r="B3" s="6">
        <v>97.915999999999997</v>
      </c>
      <c r="C3" s="6">
        <v>125.892</v>
      </c>
    </row>
    <row r="4" spans="1:7" x14ac:dyDescent="0.25">
      <c r="A4" s="79">
        <v>42157</v>
      </c>
      <c r="B4" s="6">
        <v>97.14</v>
      </c>
      <c r="C4" s="6">
        <v>126.83199999999999</v>
      </c>
      <c r="G4" t="s">
        <v>46</v>
      </c>
    </row>
    <row r="5" spans="1:7" ht="18.75" x14ac:dyDescent="0.3">
      <c r="A5" s="79">
        <v>42158</v>
      </c>
      <c r="B5" s="6">
        <v>89.206999999999994</v>
      </c>
      <c r="C5" s="6">
        <v>118.83199999999999</v>
      </c>
      <c r="G5" s="77">
        <f>AVERAGE(B3:C68)</f>
        <v>126.52261363636362</v>
      </c>
    </row>
    <row r="6" spans="1:7" x14ac:dyDescent="0.25">
      <c r="A6" s="79">
        <v>42159</v>
      </c>
      <c r="B6" s="6">
        <v>97.533000000000001</v>
      </c>
      <c r="C6" s="6">
        <v>126.777</v>
      </c>
    </row>
    <row r="7" spans="1:7" x14ac:dyDescent="0.25">
      <c r="A7" s="79">
        <v>42160</v>
      </c>
      <c r="B7" s="6">
        <v>98.236999999999995</v>
      </c>
      <c r="C7" s="6">
        <v>127.373</v>
      </c>
    </row>
    <row r="8" spans="1:7" x14ac:dyDescent="0.25">
      <c r="A8" s="79">
        <v>42163</v>
      </c>
      <c r="B8" s="6">
        <v>97.852999999999994</v>
      </c>
      <c r="C8" s="6">
        <v>127.238</v>
      </c>
    </row>
    <row r="9" spans="1:7" x14ac:dyDescent="0.25">
      <c r="A9" s="79">
        <v>42164</v>
      </c>
      <c r="B9" s="6">
        <v>95.271000000000001</v>
      </c>
      <c r="C9" s="6">
        <v>124.995</v>
      </c>
    </row>
    <row r="10" spans="1:7" x14ac:dyDescent="0.25">
      <c r="A10" s="79">
        <v>42165</v>
      </c>
      <c r="B10" s="6">
        <v>96.281999999999996</v>
      </c>
      <c r="C10" s="6">
        <v>126.59399999999999</v>
      </c>
    </row>
    <row r="11" spans="1:7" x14ac:dyDescent="0.25">
      <c r="A11" s="79">
        <v>42166</v>
      </c>
      <c r="B11" s="6">
        <v>102.863</v>
      </c>
      <c r="C11" s="6">
        <v>132.82</v>
      </c>
    </row>
    <row r="12" spans="1:7" x14ac:dyDescent="0.25">
      <c r="A12" s="79">
        <v>42167</v>
      </c>
      <c r="B12" s="6">
        <v>102.32299999999999</v>
      </c>
      <c r="C12" s="6">
        <v>131.97399999999999</v>
      </c>
    </row>
    <row r="13" spans="1:7" x14ac:dyDescent="0.25">
      <c r="A13" s="79">
        <v>42170</v>
      </c>
      <c r="B13" s="6">
        <v>102.738</v>
      </c>
      <c r="C13" s="6">
        <v>133.268</v>
      </c>
    </row>
    <row r="14" spans="1:7" x14ac:dyDescent="0.25">
      <c r="A14" s="79">
        <v>42171</v>
      </c>
      <c r="B14" s="6">
        <v>102.738</v>
      </c>
      <c r="C14" s="6">
        <v>133.268</v>
      </c>
    </row>
    <row r="15" spans="1:7" x14ac:dyDescent="0.25">
      <c r="A15" s="79">
        <v>42172</v>
      </c>
      <c r="B15" s="6">
        <v>106.387</v>
      </c>
      <c r="C15" s="6">
        <v>136.47499999999999</v>
      </c>
    </row>
    <row r="16" spans="1:7" x14ac:dyDescent="0.25">
      <c r="A16" s="79">
        <v>42173</v>
      </c>
      <c r="B16" s="6">
        <v>109.682</v>
      </c>
      <c r="C16" s="6">
        <v>141.476</v>
      </c>
    </row>
    <row r="17" spans="1:3" x14ac:dyDescent="0.25">
      <c r="A17" s="79">
        <v>42174</v>
      </c>
      <c r="B17" s="6">
        <v>114.408</v>
      </c>
      <c r="C17" s="6">
        <v>145.196</v>
      </c>
    </row>
    <row r="18" spans="1:3" x14ac:dyDescent="0.25">
      <c r="A18" s="79">
        <v>42177</v>
      </c>
      <c r="B18" s="6">
        <v>110.071</v>
      </c>
      <c r="C18" s="6">
        <v>137.898</v>
      </c>
    </row>
    <row r="19" spans="1:3" x14ac:dyDescent="0.25">
      <c r="A19" s="79">
        <v>42178</v>
      </c>
      <c r="B19" s="6">
        <v>112.29900000000001</v>
      </c>
      <c r="C19" s="6">
        <v>139.54900000000001</v>
      </c>
    </row>
    <row r="20" spans="1:3" x14ac:dyDescent="0.25">
      <c r="A20" s="79">
        <v>42179</v>
      </c>
      <c r="B20" s="6">
        <v>113.11499999999999</v>
      </c>
      <c r="C20" s="6">
        <v>141.24299999999999</v>
      </c>
    </row>
    <row r="21" spans="1:3" x14ac:dyDescent="0.25">
      <c r="A21" s="79">
        <v>42180</v>
      </c>
      <c r="B21" s="6">
        <v>111.461</v>
      </c>
      <c r="C21" s="6">
        <v>138.32599999999999</v>
      </c>
    </row>
    <row r="22" spans="1:3" x14ac:dyDescent="0.25">
      <c r="A22" s="79">
        <v>42181</v>
      </c>
      <c r="B22" s="6">
        <v>110.33</v>
      </c>
      <c r="C22" s="6">
        <v>136.86600000000001</v>
      </c>
    </row>
    <row r="23" spans="1:3" x14ac:dyDescent="0.25">
      <c r="A23" s="79">
        <v>42184</v>
      </c>
      <c r="B23" s="6">
        <v>115.91800000000001</v>
      </c>
      <c r="C23" s="6">
        <v>146.95500000000001</v>
      </c>
    </row>
    <row r="24" spans="1:3" x14ac:dyDescent="0.25">
      <c r="A24" s="79">
        <v>42185</v>
      </c>
      <c r="B24" s="6">
        <v>114.761</v>
      </c>
      <c r="C24" s="6">
        <v>146.55699999999999</v>
      </c>
    </row>
    <row r="25" spans="1:3" x14ac:dyDescent="0.25">
      <c r="A25" s="79">
        <v>42186</v>
      </c>
      <c r="B25" s="6">
        <v>112.26600000000001</v>
      </c>
      <c r="C25" s="6">
        <v>143.93100000000001</v>
      </c>
    </row>
    <row r="26" spans="1:3" x14ac:dyDescent="0.25">
      <c r="A26" s="79">
        <v>42187</v>
      </c>
      <c r="B26" s="6">
        <v>110.794</v>
      </c>
      <c r="C26" s="6">
        <v>142.08600000000001</v>
      </c>
    </row>
    <row r="27" spans="1:3" x14ac:dyDescent="0.25">
      <c r="A27" s="79">
        <v>42188</v>
      </c>
      <c r="B27" s="6">
        <v>112.56</v>
      </c>
      <c r="C27" s="6">
        <v>144.71600000000001</v>
      </c>
    </row>
    <row r="28" spans="1:3" x14ac:dyDescent="0.25">
      <c r="A28" s="79">
        <v>42191</v>
      </c>
      <c r="B28" s="6">
        <v>112.623</v>
      </c>
      <c r="C28" s="6">
        <v>146.047</v>
      </c>
    </row>
    <row r="29" spans="1:3" x14ac:dyDescent="0.25">
      <c r="A29" s="79">
        <v>42192</v>
      </c>
      <c r="B29" s="6">
        <v>116.587</v>
      </c>
      <c r="C29" s="6">
        <v>154.24100000000001</v>
      </c>
    </row>
    <row r="30" spans="1:3" x14ac:dyDescent="0.25">
      <c r="A30" s="79">
        <v>42193</v>
      </c>
      <c r="B30" s="6">
        <v>114.932</v>
      </c>
      <c r="C30" s="6">
        <v>151.453</v>
      </c>
    </row>
    <row r="31" spans="1:3" x14ac:dyDescent="0.25">
      <c r="A31" s="79">
        <v>42194</v>
      </c>
      <c r="B31" s="6">
        <v>112.70099999999999</v>
      </c>
      <c r="C31" s="6">
        <v>149.74600000000001</v>
      </c>
    </row>
    <row r="32" spans="1:3" x14ac:dyDescent="0.25">
      <c r="A32" s="79">
        <v>42195</v>
      </c>
      <c r="B32" s="6">
        <v>109.901</v>
      </c>
      <c r="C32" s="6">
        <v>146.553</v>
      </c>
    </row>
    <row r="33" spans="1:3" x14ac:dyDescent="0.25">
      <c r="A33" s="79">
        <v>42198</v>
      </c>
      <c r="B33" s="6">
        <v>112.58799999999999</v>
      </c>
      <c r="C33" s="6">
        <v>149.04499999999999</v>
      </c>
    </row>
    <row r="34" spans="1:3" x14ac:dyDescent="0.25">
      <c r="A34" s="79">
        <v>42199</v>
      </c>
      <c r="B34" s="6">
        <v>112.688</v>
      </c>
      <c r="C34" s="6">
        <v>147.822</v>
      </c>
    </row>
    <row r="35" spans="1:3" x14ac:dyDescent="0.25">
      <c r="A35" s="79">
        <v>42200</v>
      </c>
      <c r="B35" s="6">
        <v>114.524</v>
      </c>
      <c r="C35" s="6">
        <v>149.12</v>
      </c>
    </row>
    <row r="36" spans="1:3" x14ac:dyDescent="0.25">
      <c r="A36" s="79">
        <v>42201</v>
      </c>
      <c r="B36" s="6">
        <v>112.56100000000001</v>
      </c>
      <c r="C36" s="6">
        <v>146.13399999999999</v>
      </c>
    </row>
    <row r="37" spans="1:3" x14ac:dyDescent="0.25">
      <c r="A37" s="79">
        <v>42202</v>
      </c>
      <c r="B37" s="6">
        <v>112.377</v>
      </c>
      <c r="C37" s="6">
        <v>143.928</v>
      </c>
    </row>
    <row r="38" spans="1:3" x14ac:dyDescent="0.25">
      <c r="A38" s="79">
        <v>42205</v>
      </c>
      <c r="B38" s="6">
        <v>112.09399999999999</v>
      </c>
      <c r="C38" s="6">
        <v>142.86199999999999</v>
      </c>
    </row>
    <row r="39" spans="1:3" x14ac:dyDescent="0.25">
      <c r="A39" s="79">
        <v>42206</v>
      </c>
      <c r="B39" s="6">
        <v>110.616</v>
      </c>
      <c r="C39" s="6">
        <v>140.78800000000001</v>
      </c>
    </row>
    <row r="40" spans="1:3" x14ac:dyDescent="0.25">
      <c r="A40" s="79">
        <v>42207</v>
      </c>
      <c r="B40" s="6">
        <v>111.01600000000001</v>
      </c>
      <c r="C40" s="6">
        <v>142.13</v>
      </c>
    </row>
    <row r="41" spans="1:3" x14ac:dyDescent="0.25">
      <c r="A41" s="79">
        <v>42208</v>
      </c>
      <c r="B41" s="6">
        <v>109.592</v>
      </c>
      <c r="C41" s="6">
        <v>140.50399999999999</v>
      </c>
    </row>
    <row r="42" spans="1:3" x14ac:dyDescent="0.25">
      <c r="A42" s="79">
        <v>42209</v>
      </c>
      <c r="B42" s="6">
        <v>112.96899999999999</v>
      </c>
      <c r="C42" s="6">
        <v>144.74600000000001</v>
      </c>
    </row>
    <row r="43" spans="1:3" x14ac:dyDescent="0.25">
      <c r="A43" s="79">
        <v>42212</v>
      </c>
      <c r="B43" s="6">
        <v>110.985</v>
      </c>
      <c r="C43" s="6">
        <v>142.91399999999999</v>
      </c>
    </row>
    <row r="44" spans="1:3" x14ac:dyDescent="0.25">
      <c r="A44" s="79">
        <v>42213</v>
      </c>
      <c r="B44" s="6">
        <v>111.185</v>
      </c>
      <c r="C44" s="6">
        <v>143.37299999999999</v>
      </c>
    </row>
    <row r="45" spans="1:3" x14ac:dyDescent="0.25">
      <c r="A45" s="79">
        <v>42214</v>
      </c>
      <c r="B45" s="6">
        <v>110.488</v>
      </c>
      <c r="C45" s="6">
        <v>142.714</v>
      </c>
    </row>
    <row r="46" spans="1:3" x14ac:dyDescent="0.25">
      <c r="A46" s="79">
        <v>42215</v>
      </c>
      <c r="B46" s="6">
        <v>111.96299999999999</v>
      </c>
      <c r="C46" s="6">
        <v>145.49299999999999</v>
      </c>
    </row>
    <row r="47" spans="1:3" x14ac:dyDescent="0.25">
      <c r="A47" s="79">
        <v>42216</v>
      </c>
      <c r="B47" s="6">
        <v>111.75</v>
      </c>
      <c r="C47" s="6">
        <v>145.27500000000001</v>
      </c>
    </row>
    <row r="48" spans="1:3" x14ac:dyDescent="0.25">
      <c r="A48" s="79">
        <v>42219</v>
      </c>
      <c r="B48" s="6">
        <v>111.069</v>
      </c>
      <c r="C48" s="6">
        <v>144.976</v>
      </c>
    </row>
    <row r="49" spans="1:3" x14ac:dyDescent="0.25">
      <c r="A49" s="79">
        <v>42220</v>
      </c>
      <c r="B49" s="6">
        <v>110.017</v>
      </c>
      <c r="C49" s="6">
        <v>144.13900000000001</v>
      </c>
    </row>
    <row r="50" spans="1:3" x14ac:dyDescent="0.25">
      <c r="A50" s="79">
        <v>42221</v>
      </c>
      <c r="B50" s="6">
        <v>106.42700000000001</v>
      </c>
      <c r="C50" s="6">
        <v>141.523</v>
      </c>
    </row>
    <row r="51" spans="1:3" x14ac:dyDescent="0.25">
      <c r="A51" s="79">
        <v>42222</v>
      </c>
      <c r="B51" s="6">
        <v>108.488</v>
      </c>
      <c r="C51" s="6">
        <v>144.215</v>
      </c>
    </row>
    <row r="52" spans="1:3" x14ac:dyDescent="0.25">
      <c r="A52" s="79">
        <v>42223</v>
      </c>
      <c r="B52" s="6">
        <v>109.233</v>
      </c>
      <c r="C52" s="6">
        <v>145.393</v>
      </c>
    </row>
    <row r="53" spans="1:3" x14ac:dyDescent="0.25">
      <c r="A53" s="79">
        <v>42226</v>
      </c>
      <c r="B53" s="6">
        <v>107.455</v>
      </c>
      <c r="C53" s="6">
        <v>143.67400000000001</v>
      </c>
    </row>
    <row r="54" spans="1:3" x14ac:dyDescent="0.25">
      <c r="A54" s="79">
        <v>42227</v>
      </c>
      <c r="B54" s="6">
        <v>110.744</v>
      </c>
      <c r="C54" s="6">
        <v>147.99</v>
      </c>
    </row>
    <row r="55" spans="1:3" x14ac:dyDescent="0.25">
      <c r="A55" s="79">
        <v>42228</v>
      </c>
      <c r="B55" s="6">
        <v>109.723</v>
      </c>
      <c r="C55" s="6">
        <v>148.18</v>
      </c>
    </row>
    <row r="56" spans="1:3" x14ac:dyDescent="0.25">
      <c r="A56" s="79">
        <v>42229</v>
      </c>
      <c r="B56" s="6">
        <v>109.188</v>
      </c>
      <c r="C56" s="6">
        <v>148.07599999999999</v>
      </c>
    </row>
    <row r="57" spans="1:3" x14ac:dyDescent="0.25">
      <c r="A57" s="79">
        <v>42230</v>
      </c>
      <c r="B57" s="6">
        <v>109.56699999999999</v>
      </c>
      <c r="C57" s="6">
        <v>148.846</v>
      </c>
    </row>
    <row r="58" spans="1:3" x14ac:dyDescent="0.25">
      <c r="A58" s="79">
        <v>42233</v>
      </c>
      <c r="B58" s="6">
        <v>110.943</v>
      </c>
      <c r="C58" s="6">
        <v>150.232</v>
      </c>
    </row>
    <row r="59" spans="1:3" x14ac:dyDescent="0.25">
      <c r="A59" s="79">
        <v>42234</v>
      </c>
      <c r="B59" s="6">
        <v>110.702</v>
      </c>
      <c r="C59" s="6">
        <v>150.56200000000001</v>
      </c>
    </row>
    <row r="60" spans="1:3" x14ac:dyDescent="0.25">
      <c r="A60" s="79">
        <v>42235</v>
      </c>
      <c r="B60" s="6">
        <v>111.423</v>
      </c>
      <c r="C60" s="6">
        <v>151.626</v>
      </c>
    </row>
    <row r="61" spans="1:3" x14ac:dyDescent="0.25">
      <c r="A61" s="79">
        <v>42236</v>
      </c>
      <c r="B61" s="6">
        <v>112.54300000000001</v>
      </c>
      <c r="C61" s="6">
        <v>154.29900000000001</v>
      </c>
    </row>
    <row r="62" spans="1:3" x14ac:dyDescent="0.25">
      <c r="A62" s="79">
        <v>42237</v>
      </c>
      <c r="B62" s="6">
        <v>114.468</v>
      </c>
      <c r="C62" s="6">
        <v>156.821</v>
      </c>
    </row>
    <row r="63" spans="1:3" x14ac:dyDescent="0.25">
      <c r="A63" s="79">
        <v>42240</v>
      </c>
      <c r="B63" s="6">
        <v>117.63500000000001</v>
      </c>
      <c r="C63" s="6">
        <v>161.59899999999999</v>
      </c>
    </row>
    <row r="64" spans="1:3" x14ac:dyDescent="0.25">
      <c r="A64" s="79">
        <v>42241</v>
      </c>
      <c r="B64" s="6">
        <v>113.611</v>
      </c>
      <c r="C64" s="6">
        <v>157.541</v>
      </c>
    </row>
    <row r="65" spans="1:3" x14ac:dyDescent="0.25">
      <c r="A65" s="79">
        <v>42242</v>
      </c>
      <c r="B65" s="6">
        <v>117.247</v>
      </c>
      <c r="C65" s="6">
        <v>162.41499999999999</v>
      </c>
    </row>
    <row r="66" spans="1:3" x14ac:dyDescent="0.25">
      <c r="A66" s="79">
        <v>42243</v>
      </c>
      <c r="B66" s="6">
        <v>115.212</v>
      </c>
      <c r="C66" s="6">
        <v>159.75200000000001</v>
      </c>
    </row>
    <row r="67" spans="1:3" x14ac:dyDescent="0.25">
      <c r="A67" s="79">
        <v>42244</v>
      </c>
      <c r="B67" s="6">
        <v>116.354</v>
      </c>
      <c r="C67" s="6">
        <v>160.17500000000001</v>
      </c>
    </row>
    <row r="68" spans="1:3" x14ac:dyDescent="0.25">
      <c r="A68" s="79">
        <v>42247</v>
      </c>
      <c r="B68" s="6">
        <v>116.38200000000001</v>
      </c>
      <c r="C68" s="6">
        <v>160.202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WACC-beregner</vt:lpstr>
      <vt:lpstr>WACC'er</vt:lpstr>
      <vt:lpstr>Lister (Scanrate)</vt:lpstr>
      <vt:lpstr>Data til gældspræmie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KPH</dc:creator>
  <cp:lastModifiedBy>Rasmus Bjørn</cp:lastModifiedBy>
  <dcterms:created xsi:type="dcterms:W3CDTF">2015-11-02T08:29:56Z</dcterms:created>
  <dcterms:modified xsi:type="dcterms:W3CDTF">2016-04-15T12:42:40Z</dcterms:modified>
</cp:coreProperties>
</file>